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1200" yWindow="720" windowWidth="40760" windowHeight="26160"/>
  </bookViews>
  <sheets>
    <sheet name="ChrisJohns &amp; ChrisBrown_Data" sheetId="1" r:id="rId1"/>
    <sheet name="AlwinMui_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2" l="1"/>
  <c r="J4" i="2"/>
  <c r="N4" i="2"/>
  <c r="F3" i="2"/>
  <c r="J3" i="2"/>
  <c r="R3" i="2"/>
  <c r="W3" i="2"/>
  <c r="M3" i="2"/>
  <c r="K3" i="2"/>
  <c r="L3" i="2"/>
  <c r="J8" i="2"/>
  <c r="R8" i="2"/>
  <c r="W8" i="2"/>
  <c r="F8" i="2"/>
  <c r="X8" i="2"/>
  <c r="Y8" i="2"/>
  <c r="M8" i="2"/>
  <c r="N8" i="2"/>
  <c r="U8" i="2"/>
  <c r="V8" i="2"/>
  <c r="Z8" i="2"/>
  <c r="AA8" i="2"/>
  <c r="S8" i="2"/>
  <c r="T8" i="2"/>
  <c r="K8" i="2"/>
  <c r="L8" i="2"/>
  <c r="J7" i="2"/>
  <c r="R7" i="2"/>
  <c r="W7" i="2"/>
  <c r="F7" i="2"/>
  <c r="X7" i="2"/>
  <c r="Y7" i="2"/>
  <c r="M7" i="2"/>
  <c r="N7" i="2"/>
  <c r="U7" i="2"/>
  <c r="V7" i="2"/>
  <c r="Z7" i="2"/>
  <c r="AA7" i="2"/>
  <c r="S7" i="2"/>
  <c r="T7" i="2"/>
  <c r="K7" i="2"/>
  <c r="L7" i="2"/>
  <c r="R4" i="2"/>
  <c r="W4" i="2"/>
  <c r="F4" i="2"/>
  <c r="X4" i="2"/>
  <c r="Y4" i="2"/>
  <c r="U4" i="2"/>
  <c r="V4" i="2"/>
  <c r="Z4" i="2"/>
  <c r="AA4" i="2"/>
  <c r="S4" i="2"/>
  <c r="T4" i="2"/>
  <c r="K4" i="2"/>
  <c r="L4" i="2"/>
  <c r="X3" i="2"/>
  <c r="Y3" i="2"/>
  <c r="N3" i="2"/>
  <c r="U3" i="2"/>
  <c r="V3" i="2"/>
  <c r="Z3" i="2"/>
  <c r="AA3" i="2"/>
  <c r="S3" i="2"/>
  <c r="T3" i="2"/>
  <c r="J14" i="1"/>
  <c r="R14" i="1"/>
  <c r="W14" i="1"/>
  <c r="F14" i="1"/>
  <c r="X14" i="1"/>
  <c r="Y14" i="1"/>
  <c r="M14" i="1"/>
  <c r="N14" i="1"/>
  <c r="U14" i="1"/>
  <c r="V14" i="1"/>
  <c r="Z14" i="1"/>
  <c r="AA14" i="1"/>
  <c r="U38" i="1"/>
  <c r="T38" i="1"/>
  <c r="S38" i="1"/>
  <c r="J12" i="1"/>
  <c r="R12" i="1"/>
  <c r="W12" i="1"/>
  <c r="F12" i="1"/>
  <c r="X12" i="1"/>
  <c r="Y12" i="1"/>
  <c r="M12" i="1"/>
  <c r="N12" i="1"/>
  <c r="U12" i="1"/>
  <c r="V12" i="1"/>
  <c r="Z12" i="1"/>
  <c r="AA12" i="1"/>
  <c r="U37" i="1"/>
  <c r="T37" i="1"/>
  <c r="S37" i="1"/>
  <c r="J10" i="1"/>
  <c r="R10" i="1"/>
  <c r="W10" i="1"/>
  <c r="F10" i="1"/>
  <c r="X10" i="1"/>
  <c r="Y10" i="1"/>
  <c r="M10" i="1"/>
  <c r="N10" i="1"/>
  <c r="U10" i="1"/>
  <c r="V10" i="1"/>
  <c r="Z10" i="1"/>
  <c r="AA10" i="1"/>
  <c r="U36" i="1"/>
  <c r="T36" i="1"/>
  <c r="S36" i="1"/>
  <c r="J8" i="1"/>
  <c r="R8" i="1"/>
  <c r="W8" i="1"/>
  <c r="F8" i="1"/>
  <c r="X8" i="1"/>
  <c r="Y8" i="1"/>
  <c r="M8" i="1"/>
  <c r="N8" i="1"/>
  <c r="U8" i="1"/>
  <c r="V8" i="1"/>
  <c r="Z8" i="1"/>
  <c r="AA8" i="1"/>
  <c r="U35" i="1"/>
  <c r="T35" i="1"/>
  <c r="S35" i="1"/>
  <c r="J7" i="1"/>
  <c r="R7" i="1"/>
  <c r="W7" i="1"/>
  <c r="F7" i="1"/>
  <c r="X7" i="1"/>
  <c r="Y7" i="1"/>
  <c r="M7" i="1"/>
  <c r="N7" i="1"/>
  <c r="U7" i="1"/>
  <c r="V7" i="1"/>
  <c r="Z7" i="1"/>
  <c r="AA7" i="1"/>
  <c r="U34" i="1"/>
  <c r="T34" i="1"/>
  <c r="S34" i="1"/>
  <c r="J6" i="1"/>
  <c r="R6" i="1"/>
  <c r="W6" i="1"/>
  <c r="F6" i="1"/>
  <c r="X6" i="1"/>
  <c r="Y6" i="1"/>
  <c r="M6" i="1"/>
  <c r="N6" i="1"/>
  <c r="U6" i="1"/>
  <c r="V6" i="1"/>
  <c r="Z6" i="1"/>
  <c r="AA6" i="1"/>
  <c r="U33" i="1"/>
  <c r="T33" i="1"/>
  <c r="S33" i="1"/>
  <c r="J5" i="1"/>
  <c r="R5" i="1"/>
  <c r="W5" i="1"/>
  <c r="F5" i="1"/>
  <c r="X5" i="1"/>
  <c r="Y5" i="1"/>
  <c r="M5" i="1"/>
  <c r="N5" i="1"/>
  <c r="U5" i="1"/>
  <c r="V5" i="1"/>
  <c r="Z5" i="1"/>
  <c r="AA5" i="1"/>
  <c r="U32" i="1"/>
  <c r="T32" i="1"/>
  <c r="S32" i="1"/>
  <c r="J4" i="1"/>
  <c r="R4" i="1"/>
  <c r="W4" i="1"/>
  <c r="F4" i="1"/>
  <c r="X4" i="1"/>
  <c r="Y4" i="1"/>
  <c r="M4" i="1"/>
  <c r="N4" i="1"/>
  <c r="U4" i="1"/>
  <c r="V4" i="1"/>
  <c r="Z4" i="1"/>
  <c r="AA4" i="1"/>
  <c r="U31" i="1"/>
  <c r="T31" i="1"/>
  <c r="S31" i="1"/>
  <c r="J16" i="1"/>
  <c r="R16" i="1"/>
  <c r="W16" i="1"/>
  <c r="F16" i="1"/>
  <c r="X16" i="1"/>
  <c r="Y16" i="1"/>
  <c r="M16" i="1"/>
  <c r="N16" i="1"/>
  <c r="U16" i="1"/>
  <c r="V16" i="1"/>
  <c r="Z16" i="1"/>
  <c r="AA16" i="1"/>
  <c r="U30" i="1"/>
  <c r="T30" i="1"/>
  <c r="S30" i="1"/>
  <c r="J15" i="1"/>
  <c r="R15" i="1"/>
  <c r="W15" i="1"/>
  <c r="F15" i="1"/>
  <c r="X15" i="1"/>
  <c r="Y15" i="1"/>
  <c r="M15" i="1"/>
  <c r="N15" i="1"/>
  <c r="U15" i="1"/>
  <c r="V15" i="1"/>
  <c r="Z15" i="1"/>
  <c r="AA15" i="1"/>
  <c r="U29" i="1"/>
  <c r="T29" i="1"/>
  <c r="S29" i="1"/>
  <c r="J13" i="1"/>
  <c r="R13" i="1"/>
  <c r="W13" i="1"/>
  <c r="F13" i="1"/>
  <c r="X13" i="1"/>
  <c r="Y13" i="1"/>
  <c r="M13" i="1"/>
  <c r="N13" i="1"/>
  <c r="U13" i="1"/>
  <c r="V13" i="1"/>
  <c r="Z13" i="1"/>
  <c r="AA13" i="1"/>
  <c r="U28" i="1"/>
  <c r="T28" i="1"/>
  <c r="S28" i="1"/>
  <c r="J11" i="1"/>
  <c r="R11" i="1"/>
  <c r="W11" i="1"/>
  <c r="F11" i="1"/>
  <c r="X11" i="1"/>
  <c r="Y11" i="1"/>
  <c r="M11" i="1"/>
  <c r="N11" i="1"/>
  <c r="U11" i="1"/>
  <c r="V11" i="1"/>
  <c r="Z11" i="1"/>
  <c r="AA11" i="1"/>
  <c r="U27" i="1"/>
  <c r="T27" i="1"/>
  <c r="S27" i="1"/>
  <c r="J9" i="1"/>
  <c r="R9" i="1"/>
  <c r="W9" i="1"/>
  <c r="F9" i="1"/>
  <c r="X9" i="1"/>
  <c r="Y9" i="1"/>
  <c r="M9" i="1"/>
  <c r="N9" i="1"/>
  <c r="U9" i="1"/>
  <c r="V9" i="1"/>
  <c r="Z9" i="1"/>
  <c r="AA9" i="1"/>
  <c r="U26" i="1"/>
  <c r="T26" i="1"/>
  <c r="S26" i="1"/>
  <c r="J3" i="1"/>
  <c r="R3" i="1"/>
  <c r="W3" i="1"/>
  <c r="F3" i="1"/>
  <c r="X3" i="1"/>
  <c r="Y3" i="1"/>
  <c r="M3" i="1"/>
  <c r="N3" i="1"/>
  <c r="U3" i="1"/>
  <c r="V3" i="1"/>
  <c r="Z3" i="1"/>
  <c r="AA3" i="1"/>
  <c r="U25" i="1"/>
  <c r="T25" i="1"/>
  <c r="S25" i="1"/>
  <c r="S16" i="1"/>
  <c r="T16" i="1"/>
  <c r="K16" i="1"/>
  <c r="L16" i="1"/>
  <c r="S15" i="1"/>
  <c r="T15" i="1"/>
  <c r="K15" i="1"/>
  <c r="L15" i="1"/>
  <c r="S14" i="1"/>
  <c r="T14" i="1"/>
  <c r="K14" i="1"/>
  <c r="L14" i="1"/>
  <c r="S13" i="1"/>
  <c r="T13" i="1"/>
  <c r="K13" i="1"/>
  <c r="L13" i="1"/>
  <c r="S12" i="1"/>
  <c r="T12" i="1"/>
  <c r="K12" i="1"/>
  <c r="L12" i="1"/>
  <c r="S11" i="1"/>
  <c r="T11" i="1"/>
  <c r="K11" i="1"/>
  <c r="L11" i="1"/>
  <c r="S10" i="1"/>
  <c r="T10" i="1"/>
  <c r="K10" i="1"/>
  <c r="L10" i="1"/>
  <c r="S9" i="1"/>
  <c r="T9" i="1"/>
  <c r="K9" i="1"/>
  <c r="L9" i="1"/>
  <c r="S8" i="1"/>
  <c r="T8" i="1"/>
  <c r="K8" i="1"/>
  <c r="L8" i="1"/>
  <c r="S7" i="1"/>
  <c r="T7" i="1"/>
  <c r="K7" i="1"/>
  <c r="L7" i="1"/>
  <c r="S6" i="1"/>
  <c r="T6" i="1"/>
  <c r="K6" i="1"/>
  <c r="L6" i="1"/>
  <c r="S5" i="1"/>
  <c r="T5" i="1"/>
  <c r="K5" i="1"/>
  <c r="L5" i="1"/>
  <c r="S4" i="1"/>
  <c r="T4" i="1"/>
  <c r="K4" i="1"/>
  <c r="L4" i="1"/>
  <c r="S3" i="1"/>
  <c r="T3" i="1"/>
  <c r="K3" i="1"/>
  <c r="L3" i="1"/>
</calcChain>
</file>

<file path=xl/comments1.xml><?xml version="1.0" encoding="utf-8"?>
<comments xmlns="http://schemas.openxmlformats.org/spreadsheetml/2006/main">
  <authors>
    <author>Kay Bidle</author>
  </authors>
  <commentList>
    <comment ref="AB2" authorId="0">
      <text>
        <r>
          <rPr>
            <b/>
            <sz val="9"/>
            <color indexed="81"/>
            <rFont val="Calibri"/>
            <family val="2"/>
          </rPr>
          <t>Kay Bidle:</t>
        </r>
        <r>
          <rPr>
            <sz val="9"/>
            <color indexed="81"/>
            <rFont val="Calibri"/>
            <family val="2"/>
          </rPr>
          <t xml:space="preserve">
Cell samples were also run on the Influx Mariner to get a side-scatter (SSC) value and generate a calibration curve between SSC and cellualr PIC quota (see below)</t>
        </r>
      </text>
    </comment>
  </commentList>
</comments>
</file>

<file path=xl/comments2.xml><?xml version="1.0" encoding="utf-8"?>
<comments xmlns="http://schemas.openxmlformats.org/spreadsheetml/2006/main">
  <authors>
    <author>Kay  Bidle</author>
  </authors>
  <commentList>
    <comment ref="E2" authorId="0">
      <text>
        <r>
          <rPr>
            <b/>
            <sz val="9"/>
            <color indexed="81"/>
            <rFont val="Calibri"/>
            <family val="2"/>
          </rPr>
          <t>Kay  Bidle:</t>
        </r>
        <r>
          <rPr>
            <sz val="9"/>
            <color indexed="81"/>
            <rFont val="Calibri"/>
            <family val="2"/>
          </rPr>
          <t xml:space="preserve">
Are you sure this shouldn't be 5?  Ithought you filtered 5 mls/filter</t>
        </r>
      </text>
    </comment>
    <comment ref="G3" authorId="0">
      <text>
        <r>
          <rPr>
            <b/>
            <sz val="9"/>
            <color indexed="81"/>
            <rFont val="Calibri"/>
            <family val="2"/>
          </rPr>
          <t>Kay  Bidle:</t>
        </r>
        <r>
          <rPr>
            <sz val="9"/>
            <color indexed="81"/>
            <rFont val="Calibri"/>
            <family val="2"/>
          </rPr>
          <t xml:space="preserve">
Please check that these mg values are correct on the computer printout</t>
        </r>
      </text>
    </comment>
  </commentList>
</comments>
</file>

<file path=xl/sharedStrings.xml><?xml version="1.0" encoding="utf-8"?>
<sst xmlns="http://schemas.openxmlformats.org/spreadsheetml/2006/main" count="98" uniqueCount="52">
  <si>
    <t>Strain</t>
  </si>
  <si>
    <t>Sample 1</t>
  </si>
  <si>
    <t>Sample 2</t>
  </si>
  <si>
    <t xml:space="preserve">Sample 3 </t>
  </si>
  <si>
    <t>Average</t>
  </si>
  <si>
    <t xml:space="preserve">Sample 1 </t>
  </si>
  <si>
    <t xml:space="preserve">Sample 2 </t>
  </si>
  <si>
    <t xml:space="preserve">Average </t>
  </si>
  <si>
    <t>Total Carbon (mg)</t>
  </si>
  <si>
    <t>Concentrations</t>
  </si>
  <si>
    <t xml:space="preserve"># Cells </t>
  </si>
  <si>
    <t>mls filtered</t>
  </si>
  <si>
    <t>PIC (mg)</t>
  </si>
  <si>
    <t>PIC/cell (mg/cell)</t>
  </si>
  <si>
    <t>Standard Error (%)</t>
  </si>
  <si>
    <t>PIC/cell (SD)</t>
  </si>
  <si>
    <t>PIC (total on filter, µg)</t>
  </si>
  <si>
    <t>strain#</t>
  </si>
  <si>
    <t>Avg SSC (geometric mean)</t>
  </si>
  <si>
    <t>per cell</t>
  </si>
  <si>
    <t>PIC/cell (pg/cell)</t>
  </si>
  <si>
    <t>DHB</t>
  </si>
  <si>
    <t>CCMP</t>
  </si>
  <si>
    <t>Total C (pg/cell)</t>
  </si>
  <si>
    <t>Std Dev</t>
  </si>
  <si>
    <t>PIC</t>
  </si>
  <si>
    <t>Org C (pg/cell)</t>
  </si>
  <si>
    <t>PIC/cell (ng/cell) sd</t>
  </si>
  <si>
    <t>CELL COUNTS PRIOR TO FILTRATION</t>
  </si>
  <si>
    <t>*</t>
  </si>
  <si>
    <t>From Flow</t>
    <phoneticPr fontId="3" type="noConversion"/>
  </si>
  <si>
    <t>624 1:3</t>
    <phoneticPr fontId="3" type="noConversion"/>
  </si>
  <si>
    <t>624 1:4</t>
    <phoneticPr fontId="3" type="noConversion"/>
  </si>
  <si>
    <t>There are two cell counts for 624 on 10/16 (for trying to reach the optimal cell concentration for infection) but I used the one that was within the concentration range for infection (5E5 to 1E6)</t>
    <phoneticPr fontId="3" type="noConversion"/>
  </si>
  <si>
    <t>PIC/cell (pg/cell)</t>
    <phoneticPr fontId="3" type="noConversion"/>
  </si>
  <si>
    <t>PIC Cell Quotas</t>
  </si>
  <si>
    <t>Performed by Alwin Mui/Frank Natale</t>
  </si>
  <si>
    <t>Fall 2013</t>
  </si>
  <si>
    <t>PIC by differnece method</t>
  </si>
  <si>
    <t>Under 24hr light Conditions</t>
  </si>
  <si>
    <t>PIC/cell (% error)</t>
  </si>
  <si>
    <t>Carbon Acidified (mg)</t>
  </si>
  <si>
    <t>Corresponds to EhV infections run</t>
  </si>
  <si>
    <t>with EhV1 and EhV86 on these</t>
  </si>
  <si>
    <t>hosts</t>
  </si>
  <si>
    <t>Performed by ChrisJohns &amp; Chris Brown</t>
  </si>
  <si>
    <t>Spring 2013</t>
  </si>
  <si>
    <t>EhV infections (EhV1, 86, 163)</t>
  </si>
  <si>
    <t>were also run on most of these</t>
  </si>
  <si>
    <t>strains in separate experiments</t>
  </si>
  <si>
    <t>PIC/cell (pg/cell) sd</t>
  </si>
  <si>
    <t>Concentrations (cell/ml)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</si>
</sst>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00"/>
    <numFmt numFmtId="167" formatCode="0.000E+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theme="1"/>
      <name val="Gill Sans"/>
    </font>
    <font>
      <b/>
      <sz val="11"/>
      <color theme="1"/>
      <name val="Gill Sans"/>
    </font>
    <font>
      <b/>
      <sz val="11"/>
      <color indexed="8"/>
      <name val="Gill Sans"/>
    </font>
    <font>
      <sz val="11"/>
      <color indexed="8"/>
      <name val="Gill Sans"/>
    </font>
    <font>
      <sz val="11"/>
      <color rgb="FFFF0000"/>
      <name val="Gill Sans"/>
    </font>
    <font>
      <sz val="11"/>
      <color rgb="FF000000"/>
      <name val="Gill San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7" fillId="0" borderId="0" xfId="0" applyFont="1"/>
    <xf numFmtId="165" fontId="7" fillId="0" borderId="3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15" fontId="6" fillId="0" borderId="0" xfId="0" applyNumberFormat="1" applyFont="1"/>
    <xf numFmtId="11" fontId="9" fillId="0" borderId="0" xfId="0" applyNumberFormat="1" applyFont="1"/>
    <xf numFmtId="0" fontId="6" fillId="3" borderId="0" xfId="0" applyFont="1" applyFill="1"/>
    <xf numFmtId="1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11" fontId="6" fillId="0" borderId="1" xfId="0" applyNumberFormat="1" applyFont="1" applyBorder="1"/>
    <xf numFmtId="11" fontId="6" fillId="0" borderId="2" xfId="0" applyNumberFormat="1" applyFont="1" applyBorder="1"/>
    <xf numFmtId="164" fontId="6" fillId="2" borderId="0" xfId="0" applyNumberFormat="1" applyFont="1" applyFill="1"/>
    <xf numFmtId="16" fontId="6" fillId="0" borderId="0" xfId="0" applyNumberFormat="1" applyFont="1"/>
    <xf numFmtId="167" fontId="6" fillId="0" borderId="0" xfId="0" applyNumberFormat="1" applyFont="1"/>
    <xf numFmtId="167" fontId="6" fillId="3" borderId="0" xfId="0" applyNumberFormat="1" applyFont="1" applyFill="1"/>
    <xf numFmtId="167" fontId="6" fillId="0" borderId="3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11" fontId="6" fillId="0" borderId="0" xfId="0" applyNumberFormat="1" applyFont="1" applyAlignment="1">
      <alignment horizontal="right"/>
    </xf>
    <xf numFmtId="0" fontId="10" fillId="0" borderId="0" xfId="0" applyFont="1"/>
    <xf numFmtId="165" fontId="6" fillId="0" borderId="0" xfId="0" applyNumberFormat="1" applyFont="1" applyBorder="1"/>
    <xf numFmtId="11" fontId="6" fillId="0" borderId="0" xfId="0" applyNumberFormat="1" applyFont="1" applyBorder="1"/>
    <xf numFmtId="0" fontId="6" fillId="0" borderId="0" xfId="0" applyNumberFormat="1" applyFont="1"/>
    <xf numFmtId="11" fontId="11" fillId="0" borderId="0" xfId="0" applyNumberFormat="1" applyFont="1"/>
    <xf numFmtId="11" fontId="7" fillId="0" borderId="0" xfId="0" applyNumberFormat="1" applyFont="1"/>
    <xf numFmtId="165" fontId="7" fillId="0" borderId="0" xfId="0" applyNumberFormat="1" applyFont="1" applyBorder="1"/>
    <xf numFmtId="0" fontId="6" fillId="0" borderId="4" xfId="0" applyFont="1" applyBorder="1"/>
    <xf numFmtId="0" fontId="6" fillId="0" borderId="4" xfId="0" applyFont="1" applyBorder="1" applyAlignment="1">
      <alignment wrapText="1"/>
    </xf>
    <xf numFmtId="2" fontId="6" fillId="0" borderId="4" xfId="0" applyNumberFormat="1" applyFont="1" applyBorder="1"/>
    <xf numFmtId="11" fontId="6" fillId="0" borderId="4" xfId="0" applyNumberFormat="1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PIC</c:v>
          </c:tx>
          <c:invertIfNegative val="0"/>
          <c:errBars>
            <c:errBarType val="plus"/>
            <c:errValType val="cust"/>
            <c:noEndCap val="0"/>
            <c:plus>
              <c:numRef>
                <c:f>'ChrisJohns &amp; ChrisBrown_Data'!$AA$3:$AA$16</c:f>
                <c:numCache>
                  <c:formatCode>General</c:formatCode>
                  <c:ptCount val="14"/>
                  <c:pt idx="0">
                    <c:v>0.0143347104996012</c:v>
                  </c:pt>
                  <c:pt idx="1">
                    <c:v>0.00979874080670086</c:v>
                  </c:pt>
                  <c:pt idx="2">
                    <c:v>0.0564141927791248</c:v>
                  </c:pt>
                  <c:pt idx="3">
                    <c:v>0.855939783484096</c:v>
                  </c:pt>
                  <c:pt idx="4">
                    <c:v>1.123754653887006</c:v>
                  </c:pt>
                  <c:pt idx="5">
                    <c:v>0.113084598009436</c:v>
                  </c:pt>
                  <c:pt idx="6">
                    <c:v>0.0931550547849925</c:v>
                  </c:pt>
                  <c:pt idx="7">
                    <c:v>0.0135305508728864</c:v>
                  </c:pt>
                  <c:pt idx="8">
                    <c:v>3.700027739582032</c:v>
                  </c:pt>
                  <c:pt idx="9">
                    <c:v>0.190997882081339</c:v>
                  </c:pt>
                  <c:pt idx="10">
                    <c:v>0.52241916546978</c:v>
                  </c:pt>
                  <c:pt idx="11">
                    <c:v>0.0347656135099693</c:v>
                  </c:pt>
                  <c:pt idx="12">
                    <c:v>0.324882844470976</c:v>
                  </c:pt>
                  <c:pt idx="13">
                    <c:v>2.479218951526901</c:v>
                  </c:pt>
                </c:numCache>
              </c:numRef>
            </c:plus>
            <c:minus>
              <c:numRef>
                <c:f>'ChrisJohns &amp; ChrisBrown_Data'!$AA$3:$AA$16</c:f>
                <c:numCache>
                  <c:formatCode>General</c:formatCode>
                  <c:ptCount val="14"/>
                  <c:pt idx="0">
                    <c:v>0.0143347104996012</c:v>
                  </c:pt>
                  <c:pt idx="1">
                    <c:v>0.00979874080670086</c:v>
                  </c:pt>
                  <c:pt idx="2">
                    <c:v>0.0564141927791248</c:v>
                  </c:pt>
                  <c:pt idx="3">
                    <c:v>0.855939783484096</c:v>
                  </c:pt>
                  <c:pt idx="4">
                    <c:v>1.123754653887006</c:v>
                  </c:pt>
                  <c:pt idx="5">
                    <c:v>0.113084598009436</c:v>
                  </c:pt>
                  <c:pt idx="6">
                    <c:v>0.0931550547849925</c:v>
                  </c:pt>
                  <c:pt idx="7">
                    <c:v>0.0135305508728864</c:v>
                  </c:pt>
                  <c:pt idx="8">
                    <c:v>3.700027739582032</c:v>
                  </c:pt>
                  <c:pt idx="9">
                    <c:v>0.190997882081339</c:v>
                  </c:pt>
                  <c:pt idx="10">
                    <c:v>0.52241916546978</c:v>
                  </c:pt>
                  <c:pt idx="11">
                    <c:v>0.0347656135099693</c:v>
                  </c:pt>
                  <c:pt idx="12">
                    <c:v>0.324882844470976</c:v>
                  </c:pt>
                  <c:pt idx="13">
                    <c:v>2.479218951526901</c:v>
                  </c:pt>
                </c:numCache>
              </c:numRef>
            </c:minus>
          </c:errBars>
          <c:cat>
            <c:numRef>
              <c:f>'ChrisJohns &amp; ChrisBrown_Data'!$C$3:$C$16</c:f>
              <c:numCache>
                <c:formatCode>General</c:formatCode>
                <c:ptCount val="14"/>
                <c:pt idx="0">
                  <c:v>374.0</c:v>
                </c:pt>
                <c:pt idx="1">
                  <c:v>1516.0</c:v>
                </c:pt>
                <c:pt idx="2">
                  <c:v>606.0</c:v>
                </c:pt>
                <c:pt idx="3">
                  <c:v>607.0</c:v>
                </c:pt>
                <c:pt idx="4">
                  <c:v>611.0</c:v>
                </c:pt>
                <c:pt idx="5">
                  <c:v>615.0</c:v>
                </c:pt>
                <c:pt idx="6">
                  <c:v>621.0</c:v>
                </c:pt>
                <c:pt idx="7">
                  <c:v>623.0</c:v>
                </c:pt>
                <c:pt idx="8">
                  <c:v>624.0</c:v>
                </c:pt>
                <c:pt idx="9">
                  <c:v>629.0</c:v>
                </c:pt>
                <c:pt idx="10">
                  <c:v>639.0</c:v>
                </c:pt>
                <c:pt idx="11">
                  <c:v>641.0</c:v>
                </c:pt>
                <c:pt idx="12">
                  <c:v>655.0</c:v>
                </c:pt>
                <c:pt idx="13">
                  <c:v>659.0</c:v>
                </c:pt>
              </c:numCache>
            </c:numRef>
          </c:cat>
          <c:val>
            <c:numRef>
              <c:f>'ChrisJohns &amp; ChrisBrown_Data'!$Y$3:$Y$16</c:f>
              <c:numCache>
                <c:formatCode>0.000</c:formatCode>
                <c:ptCount val="14"/>
                <c:pt idx="0">
                  <c:v>0.360000000000001</c:v>
                </c:pt>
                <c:pt idx="1">
                  <c:v>0.110650069156293</c:v>
                </c:pt>
                <c:pt idx="2">
                  <c:v>1.023965141612201</c:v>
                </c:pt>
                <c:pt idx="3">
                  <c:v>18.16925734024179</c:v>
                </c:pt>
                <c:pt idx="4">
                  <c:v>8.739290085679313</c:v>
                </c:pt>
                <c:pt idx="5">
                  <c:v>1.083890126206384</c:v>
                </c:pt>
                <c:pt idx="6">
                  <c:v>0.493827160493826</c:v>
                </c:pt>
                <c:pt idx="7">
                  <c:v>0.14814814814815</c:v>
                </c:pt>
                <c:pt idx="8">
                  <c:v>16.08602150537634</c:v>
                </c:pt>
                <c:pt idx="9">
                  <c:v>2.472989195678272</c:v>
                </c:pt>
                <c:pt idx="10">
                  <c:v>2.758620689655171</c:v>
                </c:pt>
                <c:pt idx="11">
                  <c:v>0.720238095238095</c:v>
                </c:pt>
                <c:pt idx="12">
                  <c:v>1.250601250601251</c:v>
                </c:pt>
                <c:pt idx="13">
                  <c:v>10.80128205128205</c:v>
                </c:pt>
              </c:numCache>
            </c:numRef>
          </c:val>
        </c:ser>
        <c:ser>
          <c:idx val="1"/>
          <c:order val="1"/>
          <c:tx>
            <c:v>Organic</c:v>
          </c:tx>
          <c:invertIfNegative val="0"/>
          <c:cat>
            <c:numRef>
              <c:f>'ChrisJohns &amp; ChrisBrown_Data'!$C$3:$C$16</c:f>
              <c:numCache>
                <c:formatCode>General</c:formatCode>
                <c:ptCount val="14"/>
                <c:pt idx="0">
                  <c:v>374.0</c:v>
                </c:pt>
                <c:pt idx="1">
                  <c:v>1516.0</c:v>
                </c:pt>
                <c:pt idx="2">
                  <c:v>606.0</c:v>
                </c:pt>
                <c:pt idx="3">
                  <c:v>607.0</c:v>
                </c:pt>
                <c:pt idx="4">
                  <c:v>611.0</c:v>
                </c:pt>
                <c:pt idx="5">
                  <c:v>615.0</c:v>
                </c:pt>
                <c:pt idx="6">
                  <c:v>621.0</c:v>
                </c:pt>
                <c:pt idx="7">
                  <c:v>623.0</c:v>
                </c:pt>
                <c:pt idx="8">
                  <c:v>624.0</c:v>
                </c:pt>
                <c:pt idx="9">
                  <c:v>629.0</c:v>
                </c:pt>
                <c:pt idx="10">
                  <c:v>639.0</c:v>
                </c:pt>
                <c:pt idx="11">
                  <c:v>641.0</c:v>
                </c:pt>
                <c:pt idx="12">
                  <c:v>655.0</c:v>
                </c:pt>
                <c:pt idx="13">
                  <c:v>659.0</c:v>
                </c:pt>
              </c:numCache>
            </c:numRef>
          </c:cat>
          <c:val>
            <c:numRef>
              <c:f>'ChrisJohns &amp; ChrisBrown_Data'!$T$3:$T$16</c:f>
              <c:numCache>
                <c:formatCode>0.00</c:formatCode>
                <c:ptCount val="14"/>
                <c:pt idx="0">
                  <c:v>7.173333333333332</c:v>
                </c:pt>
                <c:pt idx="1">
                  <c:v>9.147072383586906</c:v>
                </c:pt>
                <c:pt idx="2">
                  <c:v>9.738562091503267</c:v>
                </c:pt>
                <c:pt idx="3">
                  <c:v>19.3552101324122</c:v>
                </c:pt>
                <c:pt idx="4">
                  <c:v>12.27254181966544</c:v>
                </c:pt>
                <c:pt idx="5">
                  <c:v>8.589458054936896</c:v>
                </c:pt>
                <c:pt idx="6">
                  <c:v>9.911816578483247</c:v>
                </c:pt>
                <c:pt idx="7">
                  <c:v>21.77777777777777</c:v>
                </c:pt>
                <c:pt idx="8">
                  <c:v>13.36200716845878</c:v>
                </c:pt>
                <c:pt idx="9">
                  <c:v>11.55662264905962</c:v>
                </c:pt>
                <c:pt idx="10">
                  <c:v>8.85057471264368</c:v>
                </c:pt>
                <c:pt idx="11">
                  <c:v>10.18452380952381</c:v>
                </c:pt>
                <c:pt idx="12">
                  <c:v>13.75661375661376</c:v>
                </c:pt>
                <c:pt idx="13">
                  <c:v>26.53846153846154</c:v>
                </c:pt>
              </c:numCache>
            </c:numRef>
          </c:val>
        </c:ser>
        <c:ser>
          <c:idx val="2"/>
          <c:order val="2"/>
          <c:tx>
            <c:v>Total C</c:v>
          </c:tx>
          <c:invertIfNegative val="0"/>
          <c:cat>
            <c:numRef>
              <c:f>'ChrisJohns &amp; ChrisBrown_Data'!$C$3:$C$16</c:f>
              <c:numCache>
                <c:formatCode>General</c:formatCode>
                <c:ptCount val="14"/>
                <c:pt idx="0">
                  <c:v>374.0</c:v>
                </c:pt>
                <c:pt idx="1">
                  <c:v>1516.0</c:v>
                </c:pt>
                <c:pt idx="2">
                  <c:v>606.0</c:v>
                </c:pt>
                <c:pt idx="3">
                  <c:v>607.0</c:v>
                </c:pt>
                <c:pt idx="4">
                  <c:v>611.0</c:v>
                </c:pt>
                <c:pt idx="5">
                  <c:v>615.0</c:v>
                </c:pt>
                <c:pt idx="6">
                  <c:v>621.0</c:v>
                </c:pt>
                <c:pt idx="7">
                  <c:v>623.0</c:v>
                </c:pt>
                <c:pt idx="8">
                  <c:v>624.0</c:v>
                </c:pt>
                <c:pt idx="9">
                  <c:v>629.0</c:v>
                </c:pt>
                <c:pt idx="10">
                  <c:v>639.0</c:v>
                </c:pt>
                <c:pt idx="11">
                  <c:v>641.0</c:v>
                </c:pt>
                <c:pt idx="12">
                  <c:v>655.0</c:v>
                </c:pt>
                <c:pt idx="13">
                  <c:v>659.0</c:v>
                </c:pt>
              </c:numCache>
            </c:numRef>
          </c:cat>
          <c:val>
            <c:numRef>
              <c:f>'ChrisJohns &amp; ChrisBrown_Data'!$L$3:$L$16</c:f>
              <c:numCache>
                <c:formatCode>0.00E+00</c:formatCode>
                <c:ptCount val="14"/>
                <c:pt idx="0">
                  <c:v>7.533333333333333</c:v>
                </c:pt>
                <c:pt idx="1">
                  <c:v>9.2577224527432</c:v>
                </c:pt>
                <c:pt idx="2">
                  <c:v>10.76252723311547</c:v>
                </c:pt>
                <c:pt idx="3">
                  <c:v>37.524467472654</c:v>
                </c:pt>
                <c:pt idx="4">
                  <c:v>21.01183190534476</c:v>
                </c:pt>
                <c:pt idx="5">
                  <c:v>9.673348181143281</c:v>
                </c:pt>
                <c:pt idx="6">
                  <c:v>10.40564373897707</c:v>
                </c:pt>
                <c:pt idx="7">
                  <c:v>21.92592592592593</c:v>
                </c:pt>
                <c:pt idx="8">
                  <c:v>29.44802867383513</c:v>
                </c:pt>
                <c:pt idx="9">
                  <c:v>14.02961184473789</c:v>
                </c:pt>
                <c:pt idx="10">
                  <c:v>11.60919540229885</c:v>
                </c:pt>
                <c:pt idx="11">
                  <c:v>10.90476190476191</c:v>
                </c:pt>
                <c:pt idx="12">
                  <c:v>15.00721500721501</c:v>
                </c:pt>
                <c:pt idx="13">
                  <c:v>37.33974358974359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40809848"/>
        <c:axId val="-2140593032"/>
      </c:barChart>
      <c:barChart>
        <c:barDir val="col"/>
        <c:grouping val="clustered"/>
        <c:varyColors val="0"/>
        <c:ser>
          <c:idx val="3"/>
          <c:order val="3"/>
          <c:tx>
            <c:v>SSC</c:v>
          </c:tx>
          <c:spPr>
            <a:noFill/>
            <a:ln w="19050">
              <a:solidFill>
                <a:schemeClr val="tx1"/>
              </a:solidFill>
              <a:prstDash val="solid"/>
              <a:round/>
            </a:ln>
          </c:spPr>
          <c:invertIfNegative val="0"/>
          <c:cat>
            <c:numRef>
              <c:f>'ChrisJohns &amp; ChrisBrown_Data'!$C$3:$C$16</c:f>
              <c:numCache>
                <c:formatCode>General</c:formatCode>
                <c:ptCount val="14"/>
                <c:pt idx="0">
                  <c:v>374.0</c:v>
                </c:pt>
                <c:pt idx="1">
                  <c:v>1516.0</c:v>
                </c:pt>
                <c:pt idx="2">
                  <c:v>606.0</c:v>
                </c:pt>
                <c:pt idx="3">
                  <c:v>607.0</c:v>
                </c:pt>
                <c:pt idx="4">
                  <c:v>611.0</c:v>
                </c:pt>
                <c:pt idx="5">
                  <c:v>615.0</c:v>
                </c:pt>
                <c:pt idx="6">
                  <c:v>621.0</c:v>
                </c:pt>
                <c:pt idx="7">
                  <c:v>623.0</c:v>
                </c:pt>
                <c:pt idx="8">
                  <c:v>624.0</c:v>
                </c:pt>
                <c:pt idx="9">
                  <c:v>629.0</c:v>
                </c:pt>
                <c:pt idx="10">
                  <c:v>639.0</c:v>
                </c:pt>
                <c:pt idx="11">
                  <c:v>641.0</c:v>
                </c:pt>
                <c:pt idx="12">
                  <c:v>655.0</c:v>
                </c:pt>
                <c:pt idx="13">
                  <c:v>659.0</c:v>
                </c:pt>
              </c:numCache>
            </c:numRef>
          </c:cat>
          <c:val>
            <c:numRef>
              <c:f>'ChrisJohns &amp; ChrisBrown_Data'!$AB$3:$AB$16</c:f>
              <c:numCache>
                <c:formatCode>General</c:formatCode>
                <c:ptCount val="14"/>
                <c:pt idx="0">
                  <c:v>22.1</c:v>
                </c:pt>
                <c:pt idx="1">
                  <c:v>18.8</c:v>
                </c:pt>
                <c:pt idx="2">
                  <c:v>32.8</c:v>
                </c:pt>
                <c:pt idx="3">
                  <c:v>91.3</c:v>
                </c:pt>
                <c:pt idx="4">
                  <c:v>201.0</c:v>
                </c:pt>
                <c:pt idx="5">
                  <c:v>30.2</c:v>
                </c:pt>
                <c:pt idx="6">
                  <c:v>144.0</c:v>
                </c:pt>
                <c:pt idx="7">
                  <c:v>29.7</c:v>
                </c:pt>
                <c:pt idx="8">
                  <c:v>126.0</c:v>
                </c:pt>
                <c:pt idx="9">
                  <c:v>56.2</c:v>
                </c:pt>
                <c:pt idx="10">
                  <c:v>38.0</c:v>
                </c:pt>
                <c:pt idx="11">
                  <c:v>24.1</c:v>
                </c:pt>
                <c:pt idx="12">
                  <c:v>42.9</c:v>
                </c:pt>
                <c:pt idx="13">
                  <c:v>53.9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2140575224"/>
        <c:axId val="-2140533016"/>
      </c:barChart>
      <c:catAx>
        <c:axId val="-2140809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E. huxleyi strain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40593032"/>
        <c:crosses val="autoZero"/>
        <c:auto val="1"/>
        <c:lblAlgn val="ctr"/>
        <c:lblOffset val="100"/>
        <c:noMultiLvlLbl val="0"/>
      </c:catAx>
      <c:valAx>
        <c:axId val="-21405930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Carbon (pg cell-1)</a:t>
                </a:r>
              </a:p>
            </c:rich>
          </c:tx>
          <c:layout>
            <c:manualLayout>
              <c:xMode val="edge"/>
              <c:yMode val="edge"/>
              <c:x val="0.00741534753495284"/>
              <c:y val="0.2950735728346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-2140809848"/>
        <c:crosses val="autoZero"/>
        <c:crossBetween val="between"/>
      </c:valAx>
      <c:valAx>
        <c:axId val="-21405330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40575224"/>
        <c:crosses val="max"/>
        <c:crossBetween val="between"/>
      </c:valAx>
      <c:catAx>
        <c:axId val="-2140575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405330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Avg Geometric Mean of SSC vs PIC/cell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solidFill>
                <a:schemeClr val="tx1"/>
              </a:solidFill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0.00596964255573176"/>
                  <c:y val="-0.165122692701028"/>
                </c:manualLayout>
              </c:layout>
              <c:numFmt formatCode="General" sourceLinked="0"/>
            </c:trendlineLbl>
          </c:trendline>
          <c:xVal>
            <c:numRef>
              <c:f>'ChrisJohns &amp; ChrisBrown_Data'!$Y$3:$Y$16</c:f>
              <c:numCache>
                <c:formatCode>0.000</c:formatCode>
                <c:ptCount val="14"/>
                <c:pt idx="0">
                  <c:v>0.360000000000001</c:v>
                </c:pt>
                <c:pt idx="1">
                  <c:v>0.110650069156293</c:v>
                </c:pt>
                <c:pt idx="2">
                  <c:v>1.023965141612201</c:v>
                </c:pt>
                <c:pt idx="3">
                  <c:v>18.16925734024179</c:v>
                </c:pt>
                <c:pt idx="4">
                  <c:v>8.739290085679313</c:v>
                </c:pt>
                <c:pt idx="5">
                  <c:v>1.083890126206384</c:v>
                </c:pt>
                <c:pt idx="6">
                  <c:v>0.493827160493826</c:v>
                </c:pt>
                <c:pt idx="7">
                  <c:v>0.14814814814815</c:v>
                </c:pt>
                <c:pt idx="8">
                  <c:v>16.08602150537634</c:v>
                </c:pt>
                <c:pt idx="9">
                  <c:v>2.472989195678272</c:v>
                </c:pt>
                <c:pt idx="10">
                  <c:v>2.758620689655171</c:v>
                </c:pt>
                <c:pt idx="11">
                  <c:v>0.720238095238095</c:v>
                </c:pt>
                <c:pt idx="12">
                  <c:v>1.250601250601251</c:v>
                </c:pt>
                <c:pt idx="13">
                  <c:v>10.80128205128205</c:v>
                </c:pt>
              </c:numCache>
            </c:numRef>
          </c:xVal>
          <c:yVal>
            <c:numRef>
              <c:f>'ChrisJohns &amp; ChrisBrown_Data'!$AB$3:$AB$16</c:f>
              <c:numCache>
                <c:formatCode>General</c:formatCode>
                <c:ptCount val="14"/>
                <c:pt idx="0">
                  <c:v>22.1</c:v>
                </c:pt>
                <c:pt idx="1">
                  <c:v>18.8</c:v>
                </c:pt>
                <c:pt idx="2">
                  <c:v>32.8</c:v>
                </c:pt>
                <c:pt idx="3">
                  <c:v>91.3</c:v>
                </c:pt>
                <c:pt idx="4">
                  <c:v>201.0</c:v>
                </c:pt>
                <c:pt idx="5">
                  <c:v>30.2</c:v>
                </c:pt>
                <c:pt idx="6">
                  <c:v>144.0</c:v>
                </c:pt>
                <c:pt idx="7">
                  <c:v>29.7</c:v>
                </c:pt>
                <c:pt idx="8">
                  <c:v>126.0</c:v>
                </c:pt>
                <c:pt idx="9">
                  <c:v>56.2</c:v>
                </c:pt>
                <c:pt idx="10">
                  <c:v>38.0</c:v>
                </c:pt>
                <c:pt idx="11">
                  <c:v>24.1</c:v>
                </c:pt>
                <c:pt idx="12">
                  <c:v>42.9</c:v>
                </c:pt>
                <c:pt idx="13">
                  <c:v>53.9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669720"/>
        <c:axId val="2073312344"/>
      </c:scatterChart>
      <c:valAx>
        <c:axId val="-214066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PIC/cell (p</a:t>
                </a:r>
              </a:p>
              <a:p>
                <a:pPr>
                  <a:defRPr/>
                </a:pPr>
                <a:r>
                  <a:rPr lang="en-US"/>
                  <a:t>g/cell)</a:t>
                </a:r>
              </a:p>
            </c:rich>
          </c:tx>
          <c:layout>
            <c:manualLayout>
              <c:xMode val="edge"/>
              <c:yMode val="edge"/>
              <c:x val="0.562034804957581"/>
              <c:y val="0.87213475881497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2073312344"/>
        <c:crosses val="autoZero"/>
        <c:crossBetween val="midCat"/>
      </c:valAx>
      <c:valAx>
        <c:axId val="2073312344"/>
        <c:scaling>
          <c:orientation val="minMax"/>
        </c:scaling>
        <c:delete val="0"/>
        <c:axPos val="l"/>
        <c:majorGridlines>
          <c:spPr>
            <a:ln>
              <a:noFill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Avg Geometric Mean of SSC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40669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v>SSC</c:v>
          </c:tx>
          <c:spPr>
            <a:pattFill prst="pct50">
              <a:fgClr>
                <a:prstClr val="black"/>
              </a:fgClr>
              <a:bgClr>
                <a:prstClr val="white"/>
              </a:bgClr>
            </a:pattFill>
            <a:ln>
              <a:noFill/>
            </a:ln>
          </c:spPr>
          <c:invertIfNegative val="0"/>
          <c:cat>
            <c:numRef>
              <c:f>'ChrisJohns &amp; ChrisBrown_Data'!$C$3:$C$16</c:f>
              <c:numCache>
                <c:formatCode>General</c:formatCode>
                <c:ptCount val="14"/>
                <c:pt idx="0">
                  <c:v>374.0</c:v>
                </c:pt>
                <c:pt idx="1">
                  <c:v>1516.0</c:v>
                </c:pt>
                <c:pt idx="2">
                  <c:v>606.0</c:v>
                </c:pt>
                <c:pt idx="3">
                  <c:v>607.0</c:v>
                </c:pt>
                <c:pt idx="4">
                  <c:v>611.0</c:v>
                </c:pt>
                <c:pt idx="5">
                  <c:v>615.0</c:v>
                </c:pt>
                <c:pt idx="6">
                  <c:v>621.0</c:v>
                </c:pt>
                <c:pt idx="7">
                  <c:v>623.0</c:v>
                </c:pt>
                <c:pt idx="8">
                  <c:v>624.0</c:v>
                </c:pt>
                <c:pt idx="9">
                  <c:v>629.0</c:v>
                </c:pt>
                <c:pt idx="10">
                  <c:v>639.0</c:v>
                </c:pt>
                <c:pt idx="11">
                  <c:v>641.0</c:v>
                </c:pt>
                <c:pt idx="12">
                  <c:v>655.0</c:v>
                </c:pt>
                <c:pt idx="13">
                  <c:v>659.0</c:v>
                </c:pt>
              </c:numCache>
            </c:numRef>
          </c:cat>
          <c:val>
            <c:numRef>
              <c:f>'ChrisJohns &amp; ChrisBrown_Data'!$AB$3:$AB$16</c:f>
              <c:numCache>
                <c:formatCode>General</c:formatCode>
                <c:ptCount val="14"/>
                <c:pt idx="0">
                  <c:v>22.1</c:v>
                </c:pt>
                <c:pt idx="1">
                  <c:v>18.8</c:v>
                </c:pt>
                <c:pt idx="2">
                  <c:v>32.8</c:v>
                </c:pt>
                <c:pt idx="3">
                  <c:v>91.3</c:v>
                </c:pt>
                <c:pt idx="4">
                  <c:v>201.0</c:v>
                </c:pt>
                <c:pt idx="5">
                  <c:v>30.2</c:v>
                </c:pt>
                <c:pt idx="6">
                  <c:v>144.0</c:v>
                </c:pt>
                <c:pt idx="7">
                  <c:v>29.7</c:v>
                </c:pt>
                <c:pt idx="8">
                  <c:v>126.0</c:v>
                </c:pt>
                <c:pt idx="9">
                  <c:v>56.2</c:v>
                </c:pt>
                <c:pt idx="10">
                  <c:v>38.0</c:v>
                </c:pt>
                <c:pt idx="11">
                  <c:v>24.1</c:v>
                </c:pt>
                <c:pt idx="12">
                  <c:v>42.9</c:v>
                </c:pt>
                <c:pt idx="13">
                  <c:v>53.9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2140580984"/>
        <c:axId val="2073134184"/>
      </c:barChart>
      <c:catAx>
        <c:axId val="-214058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E. huxleyi strain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3134184"/>
        <c:crosses val="autoZero"/>
        <c:auto val="1"/>
        <c:lblAlgn val="ctr"/>
        <c:lblOffset val="100"/>
        <c:noMultiLvlLbl val="0"/>
      </c:catAx>
      <c:valAx>
        <c:axId val="2073134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SSC geometric mean</a:t>
                </a:r>
              </a:p>
            </c:rich>
          </c:tx>
          <c:layout>
            <c:manualLayout>
              <c:xMode val="edge"/>
              <c:yMode val="edge"/>
              <c:x val="0.0200736032117765"/>
              <c:y val="0.2544485225105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-2140580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086564242881"/>
          <c:y val="0.04375"/>
          <c:w val="0.791583990333485"/>
          <c:h val="0.799885334645669"/>
        </c:manualLayout>
      </c:layout>
      <c:barChart>
        <c:barDir val="col"/>
        <c:grouping val="clustered"/>
        <c:varyColors val="0"/>
        <c:ser>
          <c:idx val="0"/>
          <c:order val="0"/>
          <c:tx>
            <c:v>PIC</c:v>
          </c:tx>
          <c:invertIfNegative val="0"/>
          <c:errBars>
            <c:errBarType val="plus"/>
            <c:errValType val="cust"/>
            <c:noEndCap val="0"/>
            <c:plus>
              <c:numRef>
                <c:f>'ChrisJohns &amp; ChrisBrown_Data'!$AA$3:$AA$16</c:f>
                <c:numCache>
                  <c:formatCode>General</c:formatCode>
                  <c:ptCount val="14"/>
                  <c:pt idx="0">
                    <c:v>0.0143347104996012</c:v>
                  </c:pt>
                  <c:pt idx="1">
                    <c:v>0.00979874080670086</c:v>
                  </c:pt>
                  <c:pt idx="2">
                    <c:v>0.0564141927791248</c:v>
                  </c:pt>
                  <c:pt idx="3">
                    <c:v>0.855939783484096</c:v>
                  </c:pt>
                  <c:pt idx="4">
                    <c:v>1.123754653887006</c:v>
                  </c:pt>
                  <c:pt idx="5">
                    <c:v>0.113084598009436</c:v>
                  </c:pt>
                  <c:pt idx="6">
                    <c:v>0.0931550547849925</c:v>
                  </c:pt>
                  <c:pt idx="7">
                    <c:v>0.0135305508728864</c:v>
                  </c:pt>
                  <c:pt idx="8">
                    <c:v>3.700027739582032</c:v>
                  </c:pt>
                  <c:pt idx="9">
                    <c:v>0.190997882081339</c:v>
                  </c:pt>
                  <c:pt idx="10">
                    <c:v>0.52241916546978</c:v>
                  </c:pt>
                  <c:pt idx="11">
                    <c:v>0.0347656135099693</c:v>
                  </c:pt>
                  <c:pt idx="12">
                    <c:v>0.324882844470976</c:v>
                  </c:pt>
                  <c:pt idx="13">
                    <c:v>2.479218951526901</c:v>
                  </c:pt>
                </c:numCache>
              </c:numRef>
            </c:plus>
            <c:minus>
              <c:numRef>
                <c:f>'ChrisJohns &amp; ChrisBrown_Data'!$AA$3:$AA$16</c:f>
                <c:numCache>
                  <c:formatCode>General</c:formatCode>
                  <c:ptCount val="14"/>
                  <c:pt idx="0">
                    <c:v>0.0143347104996012</c:v>
                  </c:pt>
                  <c:pt idx="1">
                    <c:v>0.00979874080670086</c:v>
                  </c:pt>
                  <c:pt idx="2">
                    <c:v>0.0564141927791248</c:v>
                  </c:pt>
                  <c:pt idx="3">
                    <c:v>0.855939783484096</c:v>
                  </c:pt>
                  <c:pt idx="4">
                    <c:v>1.123754653887006</c:v>
                  </c:pt>
                  <c:pt idx="5">
                    <c:v>0.113084598009436</c:v>
                  </c:pt>
                  <c:pt idx="6">
                    <c:v>0.0931550547849925</c:v>
                  </c:pt>
                  <c:pt idx="7">
                    <c:v>0.0135305508728864</c:v>
                  </c:pt>
                  <c:pt idx="8">
                    <c:v>3.700027739582032</c:v>
                  </c:pt>
                  <c:pt idx="9">
                    <c:v>0.190997882081339</c:v>
                  </c:pt>
                  <c:pt idx="10">
                    <c:v>0.52241916546978</c:v>
                  </c:pt>
                  <c:pt idx="11">
                    <c:v>0.0347656135099693</c:v>
                  </c:pt>
                  <c:pt idx="12">
                    <c:v>0.324882844470976</c:v>
                  </c:pt>
                  <c:pt idx="13">
                    <c:v>2.479218951526901</c:v>
                  </c:pt>
                </c:numCache>
              </c:numRef>
            </c:minus>
          </c:errBars>
          <c:cat>
            <c:numRef>
              <c:f>'ChrisJohns &amp; ChrisBrown_Data'!$C$3:$C$16</c:f>
              <c:numCache>
                <c:formatCode>General</c:formatCode>
                <c:ptCount val="14"/>
                <c:pt idx="0">
                  <c:v>374.0</c:v>
                </c:pt>
                <c:pt idx="1">
                  <c:v>1516.0</c:v>
                </c:pt>
                <c:pt idx="2">
                  <c:v>606.0</c:v>
                </c:pt>
                <c:pt idx="3">
                  <c:v>607.0</c:v>
                </c:pt>
                <c:pt idx="4">
                  <c:v>611.0</c:v>
                </c:pt>
                <c:pt idx="5">
                  <c:v>615.0</c:v>
                </c:pt>
                <c:pt idx="6">
                  <c:v>621.0</c:v>
                </c:pt>
                <c:pt idx="7">
                  <c:v>623.0</c:v>
                </c:pt>
                <c:pt idx="8">
                  <c:v>624.0</c:v>
                </c:pt>
                <c:pt idx="9">
                  <c:v>629.0</c:v>
                </c:pt>
                <c:pt idx="10">
                  <c:v>639.0</c:v>
                </c:pt>
                <c:pt idx="11">
                  <c:v>641.0</c:v>
                </c:pt>
                <c:pt idx="12">
                  <c:v>655.0</c:v>
                </c:pt>
                <c:pt idx="13">
                  <c:v>659.0</c:v>
                </c:pt>
              </c:numCache>
            </c:numRef>
          </c:cat>
          <c:val>
            <c:numRef>
              <c:f>'ChrisJohns &amp; ChrisBrown_Data'!$Y$3:$Y$16</c:f>
              <c:numCache>
                <c:formatCode>0.000</c:formatCode>
                <c:ptCount val="14"/>
                <c:pt idx="0">
                  <c:v>0.360000000000001</c:v>
                </c:pt>
                <c:pt idx="1">
                  <c:v>0.110650069156293</c:v>
                </c:pt>
                <c:pt idx="2">
                  <c:v>1.023965141612201</c:v>
                </c:pt>
                <c:pt idx="3">
                  <c:v>18.16925734024179</c:v>
                </c:pt>
                <c:pt idx="4">
                  <c:v>8.739290085679313</c:v>
                </c:pt>
                <c:pt idx="5">
                  <c:v>1.083890126206384</c:v>
                </c:pt>
                <c:pt idx="6">
                  <c:v>0.493827160493826</c:v>
                </c:pt>
                <c:pt idx="7">
                  <c:v>0.14814814814815</c:v>
                </c:pt>
                <c:pt idx="8">
                  <c:v>16.08602150537634</c:v>
                </c:pt>
                <c:pt idx="9">
                  <c:v>2.472989195678272</c:v>
                </c:pt>
                <c:pt idx="10">
                  <c:v>2.758620689655171</c:v>
                </c:pt>
                <c:pt idx="11">
                  <c:v>0.720238095238095</c:v>
                </c:pt>
                <c:pt idx="12">
                  <c:v>1.250601250601251</c:v>
                </c:pt>
                <c:pt idx="13">
                  <c:v>10.80128205128205</c:v>
                </c:pt>
              </c:numCache>
            </c:numRef>
          </c:val>
        </c:ser>
        <c:ser>
          <c:idx val="1"/>
          <c:order val="1"/>
          <c:tx>
            <c:v>Organic</c:v>
          </c:tx>
          <c:invertIfNegative val="0"/>
          <c:cat>
            <c:numRef>
              <c:f>'ChrisJohns &amp; ChrisBrown_Data'!$C$3:$C$16</c:f>
              <c:numCache>
                <c:formatCode>General</c:formatCode>
                <c:ptCount val="14"/>
                <c:pt idx="0">
                  <c:v>374.0</c:v>
                </c:pt>
                <c:pt idx="1">
                  <c:v>1516.0</c:v>
                </c:pt>
                <c:pt idx="2">
                  <c:v>606.0</c:v>
                </c:pt>
                <c:pt idx="3">
                  <c:v>607.0</c:v>
                </c:pt>
                <c:pt idx="4">
                  <c:v>611.0</c:v>
                </c:pt>
                <c:pt idx="5">
                  <c:v>615.0</c:v>
                </c:pt>
                <c:pt idx="6">
                  <c:v>621.0</c:v>
                </c:pt>
                <c:pt idx="7">
                  <c:v>623.0</c:v>
                </c:pt>
                <c:pt idx="8">
                  <c:v>624.0</c:v>
                </c:pt>
                <c:pt idx="9">
                  <c:v>629.0</c:v>
                </c:pt>
                <c:pt idx="10">
                  <c:v>639.0</c:v>
                </c:pt>
                <c:pt idx="11">
                  <c:v>641.0</c:v>
                </c:pt>
                <c:pt idx="12">
                  <c:v>655.0</c:v>
                </c:pt>
                <c:pt idx="13">
                  <c:v>659.0</c:v>
                </c:pt>
              </c:numCache>
            </c:numRef>
          </c:cat>
          <c:val>
            <c:numRef>
              <c:f>'ChrisJohns &amp; ChrisBrown_Data'!$T$3:$T$16</c:f>
              <c:numCache>
                <c:formatCode>0.00</c:formatCode>
                <c:ptCount val="14"/>
                <c:pt idx="0">
                  <c:v>7.173333333333332</c:v>
                </c:pt>
                <c:pt idx="1">
                  <c:v>9.147072383586906</c:v>
                </c:pt>
                <c:pt idx="2">
                  <c:v>9.738562091503267</c:v>
                </c:pt>
                <c:pt idx="3">
                  <c:v>19.3552101324122</c:v>
                </c:pt>
                <c:pt idx="4">
                  <c:v>12.27254181966544</c:v>
                </c:pt>
                <c:pt idx="5">
                  <c:v>8.589458054936896</c:v>
                </c:pt>
                <c:pt idx="6">
                  <c:v>9.911816578483247</c:v>
                </c:pt>
                <c:pt idx="7">
                  <c:v>21.77777777777777</c:v>
                </c:pt>
                <c:pt idx="8">
                  <c:v>13.36200716845878</c:v>
                </c:pt>
                <c:pt idx="9">
                  <c:v>11.55662264905962</c:v>
                </c:pt>
                <c:pt idx="10">
                  <c:v>8.85057471264368</c:v>
                </c:pt>
                <c:pt idx="11">
                  <c:v>10.18452380952381</c:v>
                </c:pt>
                <c:pt idx="12">
                  <c:v>13.75661375661376</c:v>
                </c:pt>
                <c:pt idx="13">
                  <c:v>26.53846153846154</c:v>
                </c:pt>
              </c:numCache>
            </c:numRef>
          </c:val>
        </c:ser>
        <c:ser>
          <c:idx val="2"/>
          <c:order val="2"/>
          <c:tx>
            <c:v>Total C</c:v>
          </c:tx>
          <c:invertIfNegative val="0"/>
          <c:cat>
            <c:numRef>
              <c:f>'ChrisJohns &amp; ChrisBrown_Data'!$C$3:$C$16</c:f>
              <c:numCache>
                <c:formatCode>General</c:formatCode>
                <c:ptCount val="14"/>
                <c:pt idx="0">
                  <c:v>374.0</c:v>
                </c:pt>
                <c:pt idx="1">
                  <c:v>1516.0</c:v>
                </c:pt>
                <c:pt idx="2">
                  <c:v>606.0</c:v>
                </c:pt>
                <c:pt idx="3">
                  <c:v>607.0</c:v>
                </c:pt>
                <c:pt idx="4">
                  <c:v>611.0</c:v>
                </c:pt>
                <c:pt idx="5">
                  <c:v>615.0</c:v>
                </c:pt>
                <c:pt idx="6">
                  <c:v>621.0</c:v>
                </c:pt>
                <c:pt idx="7">
                  <c:v>623.0</c:v>
                </c:pt>
                <c:pt idx="8">
                  <c:v>624.0</c:v>
                </c:pt>
                <c:pt idx="9">
                  <c:v>629.0</c:v>
                </c:pt>
                <c:pt idx="10">
                  <c:v>639.0</c:v>
                </c:pt>
                <c:pt idx="11">
                  <c:v>641.0</c:v>
                </c:pt>
                <c:pt idx="12">
                  <c:v>655.0</c:v>
                </c:pt>
                <c:pt idx="13">
                  <c:v>659.0</c:v>
                </c:pt>
              </c:numCache>
            </c:numRef>
          </c:cat>
          <c:val>
            <c:numRef>
              <c:f>'ChrisJohns &amp; ChrisBrown_Data'!$L$3:$L$16</c:f>
              <c:numCache>
                <c:formatCode>0.00E+00</c:formatCode>
                <c:ptCount val="14"/>
                <c:pt idx="0">
                  <c:v>7.533333333333333</c:v>
                </c:pt>
                <c:pt idx="1">
                  <c:v>9.2577224527432</c:v>
                </c:pt>
                <c:pt idx="2">
                  <c:v>10.76252723311547</c:v>
                </c:pt>
                <c:pt idx="3">
                  <c:v>37.524467472654</c:v>
                </c:pt>
                <c:pt idx="4">
                  <c:v>21.01183190534476</c:v>
                </c:pt>
                <c:pt idx="5">
                  <c:v>9.673348181143281</c:v>
                </c:pt>
                <c:pt idx="6">
                  <c:v>10.40564373897707</c:v>
                </c:pt>
                <c:pt idx="7">
                  <c:v>21.92592592592593</c:v>
                </c:pt>
                <c:pt idx="8">
                  <c:v>29.44802867383513</c:v>
                </c:pt>
                <c:pt idx="9">
                  <c:v>14.02961184473789</c:v>
                </c:pt>
                <c:pt idx="10">
                  <c:v>11.60919540229885</c:v>
                </c:pt>
                <c:pt idx="11">
                  <c:v>10.90476190476191</c:v>
                </c:pt>
                <c:pt idx="12">
                  <c:v>15.00721500721501</c:v>
                </c:pt>
                <c:pt idx="13">
                  <c:v>37.33974358974359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073166856"/>
        <c:axId val="-2140611384"/>
      </c:barChart>
      <c:catAx>
        <c:axId val="207316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E. huxleyi strain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40611384"/>
        <c:crosses val="autoZero"/>
        <c:auto val="1"/>
        <c:lblAlgn val="ctr"/>
        <c:lblOffset val="100"/>
        <c:noMultiLvlLbl val="0"/>
      </c:catAx>
      <c:valAx>
        <c:axId val="-2140611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Carbon (pg cell-1)</a:t>
                </a:r>
              </a:p>
            </c:rich>
          </c:tx>
          <c:layout>
            <c:manualLayout>
              <c:xMode val="edge"/>
              <c:yMode val="edge"/>
              <c:x val="0.0200736032117765"/>
              <c:y val="0.2544485225105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73166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Organic C per Cell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'ChrisJohns &amp; ChrisBrown_Data'!$D$3:$D$16</c:f>
              <c:numCache>
                <c:formatCode>0.00E+00</c:formatCode>
                <c:ptCount val="14"/>
                <c:pt idx="0">
                  <c:v>1.0E6</c:v>
                </c:pt>
                <c:pt idx="1">
                  <c:v>723000.0</c:v>
                </c:pt>
                <c:pt idx="2">
                  <c:v>918000.0</c:v>
                </c:pt>
                <c:pt idx="3">
                  <c:v>579000.0</c:v>
                </c:pt>
                <c:pt idx="4">
                  <c:v>817000.0</c:v>
                </c:pt>
                <c:pt idx="5">
                  <c:v>898000.0</c:v>
                </c:pt>
                <c:pt idx="6">
                  <c:v>1.89E6</c:v>
                </c:pt>
                <c:pt idx="7">
                  <c:v>270000.0</c:v>
                </c:pt>
                <c:pt idx="8">
                  <c:v>465000.0</c:v>
                </c:pt>
                <c:pt idx="9">
                  <c:v>833000.0</c:v>
                </c:pt>
                <c:pt idx="10">
                  <c:v>1.16E6</c:v>
                </c:pt>
                <c:pt idx="11">
                  <c:v>1.12E6</c:v>
                </c:pt>
                <c:pt idx="12">
                  <c:v>693000.0</c:v>
                </c:pt>
                <c:pt idx="13">
                  <c:v>416000.0</c:v>
                </c:pt>
              </c:numCache>
            </c:numRef>
          </c:xVal>
          <c:yVal>
            <c:numRef>
              <c:f>'ChrisJohns &amp; ChrisBrown_Data'!$T$3:$T$16</c:f>
              <c:numCache>
                <c:formatCode>0.00</c:formatCode>
                <c:ptCount val="14"/>
                <c:pt idx="0">
                  <c:v>7.173333333333332</c:v>
                </c:pt>
                <c:pt idx="1">
                  <c:v>9.147072383586906</c:v>
                </c:pt>
                <c:pt idx="2">
                  <c:v>9.738562091503267</c:v>
                </c:pt>
                <c:pt idx="3">
                  <c:v>19.3552101324122</c:v>
                </c:pt>
                <c:pt idx="4">
                  <c:v>12.27254181966544</c:v>
                </c:pt>
                <c:pt idx="5">
                  <c:v>8.589458054936896</c:v>
                </c:pt>
                <c:pt idx="6">
                  <c:v>9.911816578483247</c:v>
                </c:pt>
                <c:pt idx="7">
                  <c:v>21.77777777777777</c:v>
                </c:pt>
                <c:pt idx="8">
                  <c:v>13.36200716845878</c:v>
                </c:pt>
                <c:pt idx="9">
                  <c:v>11.55662264905962</c:v>
                </c:pt>
                <c:pt idx="10">
                  <c:v>8.85057471264368</c:v>
                </c:pt>
                <c:pt idx="11">
                  <c:v>10.18452380952381</c:v>
                </c:pt>
                <c:pt idx="12">
                  <c:v>13.75661375661376</c:v>
                </c:pt>
                <c:pt idx="13">
                  <c:v>26.53846153846154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190056"/>
        <c:axId val="-2140733096"/>
      </c:scatterChart>
      <c:valAx>
        <c:axId val="2073190056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-2140733096"/>
        <c:crosses val="autoZero"/>
        <c:crossBetween val="midCat"/>
      </c:valAx>
      <c:valAx>
        <c:axId val="-214073309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73190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PIC</c:v>
          </c:tx>
          <c:invertIfNegative val="0"/>
          <c:errBars>
            <c:errBarType val="plus"/>
            <c:errValType val="cust"/>
            <c:noEndCap val="0"/>
            <c:plus>
              <c:numRef>
                <c:f>'ChrisJohns &amp; ChrisBrown_Data'!$AA$3:$AA$16</c:f>
                <c:numCache>
                  <c:formatCode>General</c:formatCode>
                  <c:ptCount val="14"/>
                  <c:pt idx="0">
                    <c:v>0.0143347104996012</c:v>
                  </c:pt>
                  <c:pt idx="1">
                    <c:v>0.00979874080670086</c:v>
                  </c:pt>
                  <c:pt idx="2">
                    <c:v>0.0564141927791248</c:v>
                  </c:pt>
                  <c:pt idx="3">
                    <c:v>0.855939783484096</c:v>
                  </c:pt>
                  <c:pt idx="4">
                    <c:v>1.123754653887006</c:v>
                  </c:pt>
                  <c:pt idx="5">
                    <c:v>0.113084598009436</c:v>
                  </c:pt>
                  <c:pt idx="6">
                    <c:v>0.0931550547849925</c:v>
                  </c:pt>
                  <c:pt idx="7">
                    <c:v>0.0135305508728864</c:v>
                  </c:pt>
                  <c:pt idx="8">
                    <c:v>3.700027739582032</c:v>
                  </c:pt>
                  <c:pt idx="9">
                    <c:v>0.190997882081339</c:v>
                  </c:pt>
                  <c:pt idx="10">
                    <c:v>0.52241916546978</c:v>
                  </c:pt>
                  <c:pt idx="11">
                    <c:v>0.0347656135099693</c:v>
                  </c:pt>
                  <c:pt idx="12">
                    <c:v>0.324882844470976</c:v>
                  </c:pt>
                  <c:pt idx="13">
                    <c:v>2.479218951526901</c:v>
                  </c:pt>
                </c:numCache>
              </c:numRef>
            </c:plus>
            <c:minus>
              <c:numRef>
                <c:f>'ChrisJohns &amp; ChrisBrown_Data'!$AA$3:$AA$16</c:f>
                <c:numCache>
                  <c:formatCode>General</c:formatCode>
                  <c:ptCount val="14"/>
                  <c:pt idx="0">
                    <c:v>0.0143347104996012</c:v>
                  </c:pt>
                  <c:pt idx="1">
                    <c:v>0.00979874080670086</c:v>
                  </c:pt>
                  <c:pt idx="2">
                    <c:v>0.0564141927791248</c:v>
                  </c:pt>
                  <c:pt idx="3">
                    <c:v>0.855939783484096</c:v>
                  </c:pt>
                  <c:pt idx="4">
                    <c:v>1.123754653887006</c:v>
                  </c:pt>
                  <c:pt idx="5">
                    <c:v>0.113084598009436</c:v>
                  </c:pt>
                  <c:pt idx="6">
                    <c:v>0.0931550547849925</c:v>
                  </c:pt>
                  <c:pt idx="7">
                    <c:v>0.0135305508728864</c:v>
                  </c:pt>
                  <c:pt idx="8">
                    <c:v>3.700027739582032</c:v>
                  </c:pt>
                  <c:pt idx="9">
                    <c:v>0.190997882081339</c:v>
                  </c:pt>
                  <c:pt idx="10">
                    <c:v>0.52241916546978</c:v>
                  </c:pt>
                  <c:pt idx="11">
                    <c:v>0.0347656135099693</c:v>
                  </c:pt>
                  <c:pt idx="12">
                    <c:v>0.324882844470976</c:v>
                  </c:pt>
                  <c:pt idx="13">
                    <c:v>2.479218951526901</c:v>
                  </c:pt>
                </c:numCache>
              </c:numRef>
            </c:minus>
          </c:errBars>
          <c:cat>
            <c:numRef>
              <c:f>'ChrisJohns &amp; ChrisBrown_Data'!$C$3:$C$16</c:f>
              <c:numCache>
                <c:formatCode>General</c:formatCode>
                <c:ptCount val="14"/>
                <c:pt idx="0">
                  <c:v>374.0</c:v>
                </c:pt>
                <c:pt idx="1">
                  <c:v>1516.0</c:v>
                </c:pt>
                <c:pt idx="2">
                  <c:v>606.0</c:v>
                </c:pt>
                <c:pt idx="3">
                  <c:v>607.0</c:v>
                </c:pt>
                <c:pt idx="4">
                  <c:v>611.0</c:v>
                </c:pt>
                <c:pt idx="5">
                  <c:v>615.0</c:v>
                </c:pt>
                <c:pt idx="6">
                  <c:v>621.0</c:v>
                </c:pt>
                <c:pt idx="7">
                  <c:v>623.0</c:v>
                </c:pt>
                <c:pt idx="8">
                  <c:v>624.0</c:v>
                </c:pt>
                <c:pt idx="9">
                  <c:v>629.0</c:v>
                </c:pt>
                <c:pt idx="10">
                  <c:v>639.0</c:v>
                </c:pt>
                <c:pt idx="11">
                  <c:v>641.0</c:v>
                </c:pt>
                <c:pt idx="12">
                  <c:v>655.0</c:v>
                </c:pt>
                <c:pt idx="13">
                  <c:v>659.0</c:v>
                </c:pt>
              </c:numCache>
            </c:numRef>
          </c:cat>
          <c:val>
            <c:numRef>
              <c:f>'ChrisJohns &amp; ChrisBrown_Data'!$Y$3:$Y$16</c:f>
              <c:numCache>
                <c:formatCode>0.000</c:formatCode>
                <c:ptCount val="14"/>
                <c:pt idx="0">
                  <c:v>0.360000000000001</c:v>
                </c:pt>
                <c:pt idx="1">
                  <c:v>0.110650069156293</c:v>
                </c:pt>
                <c:pt idx="2">
                  <c:v>1.023965141612201</c:v>
                </c:pt>
                <c:pt idx="3">
                  <c:v>18.16925734024179</c:v>
                </c:pt>
                <c:pt idx="4">
                  <c:v>8.739290085679313</c:v>
                </c:pt>
                <c:pt idx="5">
                  <c:v>1.083890126206384</c:v>
                </c:pt>
                <c:pt idx="6">
                  <c:v>0.493827160493826</c:v>
                </c:pt>
                <c:pt idx="7">
                  <c:v>0.14814814814815</c:v>
                </c:pt>
                <c:pt idx="8">
                  <c:v>16.08602150537634</c:v>
                </c:pt>
                <c:pt idx="9">
                  <c:v>2.472989195678272</c:v>
                </c:pt>
                <c:pt idx="10">
                  <c:v>2.758620689655171</c:v>
                </c:pt>
                <c:pt idx="11">
                  <c:v>0.720238095238095</c:v>
                </c:pt>
                <c:pt idx="12">
                  <c:v>1.250601250601251</c:v>
                </c:pt>
                <c:pt idx="13">
                  <c:v>10.80128205128205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40677960"/>
        <c:axId val="-2140530664"/>
      </c:barChart>
      <c:catAx>
        <c:axId val="-2140677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E. huxleyi strain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40530664"/>
        <c:crosses val="autoZero"/>
        <c:auto val="1"/>
        <c:lblAlgn val="ctr"/>
        <c:lblOffset val="100"/>
        <c:noMultiLvlLbl val="0"/>
      </c:catAx>
      <c:valAx>
        <c:axId val="-2140530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Carbon (pg cell-1)</a:t>
                </a:r>
              </a:p>
            </c:rich>
          </c:tx>
          <c:layout>
            <c:manualLayout>
              <c:xMode val="edge"/>
              <c:yMode val="edge"/>
              <c:x val="0.0200736032117765"/>
              <c:y val="0.2544485225105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-2140677960"/>
        <c:crosses val="autoZero"/>
        <c:crossBetween val="between"/>
      </c:val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Range of PIC quotas for E. huxleyi strains</c:v>
          </c:tx>
          <c:spPr>
            <a:ln w="28575">
              <a:noFill/>
            </a:ln>
          </c:spPr>
          <c:marker>
            <c:symbol val="circle"/>
            <c:size val="8"/>
          </c:marker>
          <c:xVal>
            <c:numRef>
              <c:f>'ChrisJohns &amp; ChrisBrown_Data'!$T$25:$T$38</c:f>
              <c:numCache>
                <c:formatCode>General</c:formatCode>
                <c:ptCount val="14"/>
                <c:pt idx="0">
                  <c:v>0.360000000000001</c:v>
                </c:pt>
                <c:pt idx="1">
                  <c:v>0.493827160493826</c:v>
                </c:pt>
                <c:pt idx="2">
                  <c:v>16.08602150537634</c:v>
                </c:pt>
                <c:pt idx="3">
                  <c:v>2.758620689655171</c:v>
                </c:pt>
                <c:pt idx="4">
                  <c:v>1.250601250601251</c:v>
                </c:pt>
                <c:pt idx="5">
                  <c:v>10.80128205128205</c:v>
                </c:pt>
                <c:pt idx="6">
                  <c:v>0.110650069156293</c:v>
                </c:pt>
                <c:pt idx="7">
                  <c:v>1.023965141612201</c:v>
                </c:pt>
                <c:pt idx="8">
                  <c:v>18.16925734024179</c:v>
                </c:pt>
                <c:pt idx="9">
                  <c:v>8.739290085679313</c:v>
                </c:pt>
                <c:pt idx="10">
                  <c:v>1.083890126206384</c:v>
                </c:pt>
                <c:pt idx="11">
                  <c:v>0.14814814814815</c:v>
                </c:pt>
                <c:pt idx="12">
                  <c:v>2.472989195678272</c:v>
                </c:pt>
                <c:pt idx="13">
                  <c:v>0.720238095238095</c:v>
                </c:pt>
              </c:numCache>
            </c:numRef>
          </c:xVal>
          <c:yVal>
            <c:numRef>
              <c:f>'ChrisJohns &amp; ChrisBrown_Data'!$V$25:$V$38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506280"/>
        <c:axId val="-2140503256"/>
      </c:scatterChart>
      <c:valAx>
        <c:axId val="-214050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0503256"/>
        <c:crosses val="autoZero"/>
        <c:crossBetween val="midCat"/>
      </c:valAx>
      <c:valAx>
        <c:axId val="-214050325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40506280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19</xdr:row>
      <xdr:rowOff>38100</xdr:rowOff>
    </xdr:from>
    <xdr:to>
      <xdr:col>16</xdr:col>
      <xdr:colOff>63500</xdr:colOff>
      <xdr:row>42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121919</xdr:colOff>
      <xdr:row>43</xdr:row>
      <xdr:rowOff>38101</xdr:rowOff>
    </xdr:from>
    <xdr:to>
      <xdr:col>23</xdr:col>
      <xdr:colOff>314960</xdr:colOff>
      <xdr:row>63</xdr:row>
      <xdr:rowOff>132080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43</xdr:row>
      <xdr:rowOff>25400</xdr:rowOff>
    </xdr:from>
    <xdr:to>
      <xdr:col>15</xdr:col>
      <xdr:colOff>822960</xdr:colOff>
      <xdr:row>66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89</xdr:row>
      <xdr:rowOff>63500</xdr:rowOff>
    </xdr:from>
    <xdr:to>
      <xdr:col>15</xdr:col>
      <xdr:colOff>784860</xdr:colOff>
      <xdr:row>112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518160</xdr:colOff>
      <xdr:row>43</xdr:row>
      <xdr:rowOff>85512</xdr:rowOff>
    </xdr:from>
    <xdr:to>
      <xdr:col>28</xdr:col>
      <xdr:colOff>254000</xdr:colOff>
      <xdr:row>63</xdr:row>
      <xdr:rowOff>91439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292100</xdr:colOff>
      <xdr:row>65</xdr:row>
      <xdr:rowOff>101600</xdr:rowOff>
    </xdr:from>
    <xdr:to>
      <xdr:col>15</xdr:col>
      <xdr:colOff>772160</xdr:colOff>
      <xdr:row>88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528320</xdr:colOff>
      <xdr:row>26</xdr:row>
      <xdr:rowOff>48260</xdr:rowOff>
    </xdr:from>
    <xdr:to>
      <xdr:col>30</xdr:col>
      <xdr:colOff>304800</xdr:colOff>
      <xdr:row>35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2"/>
  <sheetViews>
    <sheetView tabSelected="1" workbookViewId="0">
      <pane xSplit="3" ySplit="2" topLeftCell="D3" activePane="bottomRight" state="frozenSplit"/>
      <selection pane="topRight" activeCell="C1" sqref="C1"/>
      <selection pane="bottomLeft" activeCell="A3" sqref="A3"/>
      <selection pane="bottomRight" activeCell="AD39" sqref="AD39"/>
    </sheetView>
  </sheetViews>
  <sheetFormatPr baseColWidth="10" defaultColWidth="8.83203125" defaultRowHeight="14" x14ac:dyDescent="0"/>
  <cols>
    <col min="1" max="1" width="34.1640625" style="1" customWidth="1"/>
    <col min="2" max="2" width="5.33203125" style="1" customWidth="1"/>
    <col min="3" max="3" width="7.1640625" style="1" customWidth="1"/>
    <col min="4" max="4" width="15.6640625" style="1" customWidth="1"/>
    <col min="5" max="6" width="8.83203125" style="1"/>
    <col min="7" max="7" width="9.1640625" style="1" customWidth="1"/>
    <col min="8" max="8" width="10.33203125" style="1" bestFit="1" customWidth="1"/>
    <col min="9" max="11" width="8.83203125" style="1"/>
    <col min="12" max="12" width="13" style="1" bestFit="1" customWidth="1"/>
    <col min="13" max="13" width="7" style="1" bestFit="1" customWidth="1"/>
    <col min="14" max="14" width="7.83203125" style="1" bestFit="1" customWidth="1"/>
    <col min="15" max="15" width="8.83203125" style="1"/>
    <col min="16" max="16" width="10.33203125" style="1" bestFit="1" customWidth="1"/>
    <col min="17" max="17" width="10" style="1" customWidth="1"/>
    <col min="18" max="18" width="9" style="1" customWidth="1"/>
    <col min="19" max="19" width="9.33203125" style="1" customWidth="1"/>
    <col min="20" max="20" width="11.5" style="1" customWidth="1"/>
    <col min="21" max="21" width="10.33203125" style="1" bestFit="1" customWidth="1"/>
    <col min="22" max="22" width="8" style="1" bestFit="1" customWidth="1"/>
    <col min="23" max="23" width="7.83203125" style="1" bestFit="1" customWidth="1"/>
    <col min="24" max="24" width="10.33203125" style="1" bestFit="1" customWidth="1"/>
    <col min="25" max="25" width="7.5" style="1" bestFit="1" customWidth="1"/>
    <col min="26" max="26" width="11" style="1" bestFit="1" customWidth="1"/>
    <col min="27" max="27" width="10.33203125" style="1" bestFit="1" customWidth="1"/>
    <col min="28" max="28" width="10.6640625" style="1" customWidth="1"/>
    <col min="29" max="16384" width="8.83203125" style="1"/>
  </cols>
  <sheetData>
    <row r="1" spans="1:29">
      <c r="F1" s="38"/>
      <c r="G1" s="2" t="s">
        <v>8</v>
      </c>
      <c r="N1" s="38"/>
      <c r="O1" s="37" t="s">
        <v>41</v>
      </c>
      <c r="W1" s="2" t="s">
        <v>25</v>
      </c>
    </row>
    <row r="2" spans="1:29" s="23" customFormat="1" ht="42">
      <c r="A2" s="4" t="s">
        <v>35</v>
      </c>
      <c r="C2" s="24" t="s">
        <v>0</v>
      </c>
      <c r="D2" s="24" t="s">
        <v>51</v>
      </c>
      <c r="E2" s="23" t="s">
        <v>11</v>
      </c>
      <c r="F2" s="39" t="s">
        <v>10</v>
      </c>
      <c r="G2" s="23" t="s">
        <v>1</v>
      </c>
      <c r="H2" s="23" t="s">
        <v>2</v>
      </c>
      <c r="I2" s="23" t="s">
        <v>3</v>
      </c>
      <c r="J2" s="23" t="s">
        <v>4</v>
      </c>
      <c r="K2" s="23" t="s">
        <v>19</v>
      </c>
      <c r="L2" s="23" t="s">
        <v>23</v>
      </c>
      <c r="M2" s="23" t="s">
        <v>24</v>
      </c>
      <c r="N2" s="39" t="s">
        <v>14</v>
      </c>
      <c r="O2" s="23" t="s">
        <v>5</v>
      </c>
      <c r="P2" s="23" t="s">
        <v>6</v>
      </c>
      <c r="Q2" s="23" t="s">
        <v>3</v>
      </c>
      <c r="R2" s="23" t="s">
        <v>7</v>
      </c>
      <c r="S2" s="23" t="s">
        <v>19</v>
      </c>
      <c r="T2" s="23" t="s">
        <v>26</v>
      </c>
      <c r="U2" s="23" t="s">
        <v>24</v>
      </c>
      <c r="V2" s="23" t="s">
        <v>14</v>
      </c>
      <c r="W2" s="25" t="s">
        <v>12</v>
      </c>
      <c r="X2" s="23" t="s">
        <v>13</v>
      </c>
      <c r="Y2" s="23" t="s">
        <v>20</v>
      </c>
      <c r="Z2" s="23" t="s">
        <v>40</v>
      </c>
      <c r="AA2" s="26" t="s">
        <v>50</v>
      </c>
      <c r="AB2" s="27" t="s">
        <v>18</v>
      </c>
    </row>
    <row r="3" spans="1:29">
      <c r="B3" s="1" t="s">
        <v>22</v>
      </c>
      <c r="C3" s="1">
        <v>374</v>
      </c>
      <c r="D3" s="13">
        <v>1000000</v>
      </c>
      <c r="E3" s="28">
        <v>5</v>
      </c>
      <c r="F3" s="41">
        <f t="shared" ref="F3:F16" si="0">D3*E3</f>
        <v>5000000</v>
      </c>
      <c r="G3" s="13">
        <v>3.6600000000000001E-2</v>
      </c>
      <c r="H3" s="13">
        <v>3.85E-2</v>
      </c>
      <c r="I3" s="13">
        <v>3.7900000000000003E-2</v>
      </c>
      <c r="J3" s="13">
        <f t="shared" ref="J3:J16" si="1">AVERAGE(G3:I3)</f>
        <v>3.7666666666666668E-2</v>
      </c>
      <c r="K3" s="13">
        <f t="shared" ref="K3:K16" si="2">J3/F3</f>
        <v>7.533333333333333E-9</v>
      </c>
      <c r="L3" s="13">
        <f>K3*1000000000</f>
        <v>7.5333333333333332</v>
      </c>
      <c r="M3" s="14">
        <f t="shared" ref="M3:M16" si="3">STDEV(G3:I3)</f>
        <v>9.7125348562223084E-4</v>
      </c>
      <c r="N3" s="40">
        <f t="shared" ref="N3:N16" si="4">(M3/J3)*100</f>
        <v>2.5785490768731791</v>
      </c>
      <c r="O3" s="13">
        <v>3.5400000000000001E-2</v>
      </c>
      <c r="P3" s="13">
        <v>3.5799999999999998E-2</v>
      </c>
      <c r="Q3" s="13">
        <v>3.6400000000000002E-2</v>
      </c>
      <c r="R3" s="13">
        <f t="shared" ref="R3:R16" si="5">AVERAGE(O3:Q3)</f>
        <v>3.5866666666666665E-2</v>
      </c>
      <c r="S3" s="13">
        <f t="shared" ref="S3:S16" si="6">R3/F3</f>
        <v>7.1733333333333326E-9</v>
      </c>
      <c r="T3" s="15">
        <f t="shared" ref="T3:T16" si="7">S3*1000000000</f>
        <v>7.1733333333333329</v>
      </c>
      <c r="U3" s="14">
        <f t="shared" ref="U3:U16" si="8">STDEV(O3:Q3)</f>
        <v>5.0332229568471722E-4</v>
      </c>
      <c r="V3" s="15">
        <f t="shared" ref="V3:V16" si="9">(U3/R3)*100</f>
        <v>1.4033149507938214</v>
      </c>
      <c r="W3" s="16">
        <f t="shared" ref="W3:W16" si="10">J3-R3</f>
        <v>1.800000000000003E-3</v>
      </c>
      <c r="X3" s="13">
        <f t="shared" ref="X3:X16" si="11">W3/F3</f>
        <v>3.6000000000000062E-10</v>
      </c>
      <c r="Y3" s="14">
        <f>X3*1000000000</f>
        <v>0.3600000000000006</v>
      </c>
      <c r="Z3" s="13">
        <f t="shared" ref="Z3:Z16" si="12">N3+V3</f>
        <v>3.9818640276670005</v>
      </c>
      <c r="AA3" s="17">
        <f t="shared" ref="AA3:AA16" si="13">Y3*(Z3/100)</f>
        <v>1.4334710499601227E-2</v>
      </c>
      <c r="AB3" s="1">
        <v>22.1</v>
      </c>
    </row>
    <row r="4" spans="1:29">
      <c r="A4" s="1" t="s">
        <v>45</v>
      </c>
      <c r="B4" s="1" t="s">
        <v>22</v>
      </c>
      <c r="C4" s="1">
        <v>1516</v>
      </c>
      <c r="D4" s="13">
        <v>723000</v>
      </c>
      <c r="E4" s="28">
        <v>5</v>
      </c>
      <c r="F4" s="41">
        <f t="shared" si="0"/>
        <v>3615000</v>
      </c>
      <c r="G4" s="13">
        <v>3.1899999999999998E-2</v>
      </c>
      <c r="H4" s="13">
        <v>3.6400000000000002E-2</v>
      </c>
      <c r="I4" s="13">
        <v>3.2099999999999997E-2</v>
      </c>
      <c r="J4" s="13">
        <f t="shared" si="1"/>
        <v>3.3466666666666665E-2</v>
      </c>
      <c r="K4" s="13">
        <f t="shared" si="2"/>
        <v>9.2577224527431999E-9</v>
      </c>
      <c r="L4" s="13">
        <f t="shared" ref="L4:L16" si="14">K4*1000000000</f>
        <v>9.2577224527432005</v>
      </c>
      <c r="M4" s="14">
        <f t="shared" si="3"/>
        <v>2.5423086620891149E-3</v>
      </c>
      <c r="N4" s="40">
        <f t="shared" si="4"/>
        <v>7.596539826959507</v>
      </c>
      <c r="O4" s="13">
        <v>3.3399999999999999E-2</v>
      </c>
      <c r="P4" s="13">
        <v>3.2599999999999997E-2</v>
      </c>
      <c r="Q4" s="13">
        <v>3.32E-2</v>
      </c>
      <c r="R4" s="13">
        <f t="shared" si="5"/>
        <v>3.3066666666666668E-2</v>
      </c>
      <c r="S4" s="13">
        <f t="shared" si="6"/>
        <v>9.147072383586906E-9</v>
      </c>
      <c r="T4" s="15">
        <f t="shared" si="7"/>
        <v>9.1470723835869059</v>
      </c>
      <c r="U4" s="14">
        <f t="shared" si="8"/>
        <v>4.1633319989322791E-4</v>
      </c>
      <c r="V4" s="15">
        <f t="shared" si="9"/>
        <v>1.2590721770964552</v>
      </c>
      <c r="W4" s="16">
        <f t="shared" si="10"/>
        <v>3.9999999999999758E-4</v>
      </c>
      <c r="X4" s="13">
        <f t="shared" si="11"/>
        <v>1.1065006915629255E-10</v>
      </c>
      <c r="Y4" s="14">
        <f t="shared" ref="Y4:Y16" si="15">X4*1000000000</f>
        <v>0.11065006915629255</v>
      </c>
      <c r="Z4" s="13">
        <f t="shared" si="12"/>
        <v>8.8556120040559616</v>
      </c>
      <c r="AA4" s="17">
        <f t="shared" si="13"/>
        <v>9.7987408067008661E-3</v>
      </c>
      <c r="AB4" s="1">
        <v>18.8</v>
      </c>
    </row>
    <row r="5" spans="1:29">
      <c r="A5" s="1" t="s">
        <v>46</v>
      </c>
      <c r="B5" s="1" t="s">
        <v>21</v>
      </c>
      <c r="C5" s="1">
        <v>606</v>
      </c>
      <c r="D5" s="13">
        <v>918000</v>
      </c>
      <c r="E5" s="28">
        <v>5</v>
      </c>
      <c r="F5" s="41">
        <f t="shared" si="0"/>
        <v>4590000</v>
      </c>
      <c r="G5" s="13">
        <v>5.0799999999999998E-2</v>
      </c>
      <c r="H5" s="13">
        <v>5.0700000000000002E-2</v>
      </c>
      <c r="I5" s="13">
        <v>4.6699999999999998E-2</v>
      </c>
      <c r="J5" s="13">
        <f t="shared" si="1"/>
        <v>4.9399999999999999E-2</v>
      </c>
      <c r="K5" s="13">
        <f t="shared" si="2"/>
        <v>1.0762527233115468E-8</v>
      </c>
      <c r="L5" s="13">
        <f t="shared" si="14"/>
        <v>10.762527233115467</v>
      </c>
      <c r="M5" s="14">
        <f t="shared" si="3"/>
        <v>2.3388031127053008E-3</v>
      </c>
      <c r="N5" s="40">
        <f t="shared" si="4"/>
        <v>4.7344192564884633</v>
      </c>
      <c r="O5" s="13">
        <v>4.4900000000000002E-2</v>
      </c>
      <c r="P5" s="13">
        <v>4.4299999999999999E-2</v>
      </c>
      <c r="Q5" s="13">
        <v>4.4900000000000002E-2</v>
      </c>
      <c r="R5" s="13">
        <f t="shared" si="5"/>
        <v>4.4699999999999997E-2</v>
      </c>
      <c r="S5" s="13">
        <f t="shared" si="6"/>
        <v>9.7385620915032667E-9</v>
      </c>
      <c r="T5" s="15">
        <f t="shared" si="7"/>
        <v>9.7385620915032671</v>
      </c>
      <c r="U5" s="14">
        <f t="shared" si="8"/>
        <v>3.4641016151377741E-4</v>
      </c>
      <c r="V5" s="15">
        <f t="shared" si="9"/>
        <v>0.77496680428138132</v>
      </c>
      <c r="W5" s="16">
        <f t="shared" si="10"/>
        <v>4.7000000000000028E-3</v>
      </c>
      <c r="X5" s="13">
        <f t="shared" si="11"/>
        <v>1.0239651416122011E-9</v>
      </c>
      <c r="Y5" s="14">
        <f t="shared" si="15"/>
        <v>1.0239651416122011</v>
      </c>
      <c r="Z5" s="13">
        <f t="shared" si="12"/>
        <v>5.5093860607698444</v>
      </c>
      <c r="AA5" s="17">
        <f t="shared" si="13"/>
        <v>5.6414192779124801E-2</v>
      </c>
      <c r="AB5" s="1">
        <v>32.799999999999997</v>
      </c>
    </row>
    <row r="6" spans="1:29">
      <c r="A6" s="1" t="s">
        <v>38</v>
      </c>
      <c r="B6" s="1" t="s">
        <v>21</v>
      </c>
      <c r="C6" s="1">
        <v>607</v>
      </c>
      <c r="D6" s="13">
        <v>579000</v>
      </c>
      <c r="E6" s="28">
        <v>5</v>
      </c>
      <c r="F6" s="41">
        <f t="shared" si="0"/>
        <v>2895000</v>
      </c>
      <c r="G6" s="13">
        <v>0.1096</v>
      </c>
      <c r="H6" s="13">
        <v>0.1074</v>
      </c>
      <c r="I6" s="13">
        <v>0.1089</v>
      </c>
      <c r="J6" s="13">
        <f t="shared" si="1"/>
        <v>0.10863333333333332</v>
      </c>
      <c r="K6" s="13">
        <f t="shared" si="2"/>
        <v>3.7524467472653999E-8</v>
      </c>
      <c r="L6" s="13">
        <f t="shared" si="14"/>
        <v>37.524467472653996</v>
      </c>
      <c r="M6" s="14">
        <f t="shared" si="3"/>
        <v>1.1239810200058277E-3</v>
      </c>
      <c r="N6" s="40">
        <f t="shared" si="4"/>
        <v>1.0346557410302191</v>
      </c>
      <c r="O6" s="13">
        <v>5.7599999999999998E-2</v>
      </c>
      <c r="P6" s="13">
        <v>5.3699999999999998E-2</v>
      </c>
      <c r="Q6" s="13">
        <v>5.6800000000000003E-2</v>
      </c>
      <c r="R6" s="13">
        <f t="shared" si="5"/>
        <v>5.6033333333333331E-2</v>
      </c>
      <c r="S6" s="13">
        <f t="shared" si="6"/>
        <v>1.9355210132412205E-8</v>
      </c>
      <c r="T6" s="15">
        <f t="shared" si="7"/>
        <v>19.355210132412203</v>
      </c>
      <c r="U6" s="14">
        <f t="shared" si="8"/>
        <v>2.0599352740640516E-3</v>
      </c>
      <c r="V6" s="15">
        <f t="shared" si="9"/>
        <v>3.6762675920238874</v>
      </c>
      <c r="W6" s="16">
        <f t="shared" si="10"/>
        <v>5.2599999999999987E-2</v>
      </c>
      <c r="X6" s="13">
        <f t="shared" si="11"/>
        <v>1.8169257340241791E-8</v>
      </c>
      <c r="Y6" s="14">
        <f t="shared" si="15"/>
        <v>18.169257340241792</v>
      </c>
      <c r="Z6" s="13">
        <f t="shared" si="12"/>
        <v>4.7109233330541063</v>
      </c>
      <c r="AA6" s="17">
        <f t="shared" si="13"/>
        <v>0.85593978348409649</v>
      </c>
      <c r="AB6" s="1">
        <v>91.3</v>
      </c>
    </row>
    <row r="7" spans="1:29">
      <c r="B7" s="1" t="s">
        <v>21</v>
      </c>
      <c r="C7" s="1">
        <v>611</v>
      </c>
      <c r="D7" s="13">
        <v>817000</v>
      </c>
      <c r="E7" s="28">
        <v>5</v>
      </c>
      <c r="F7" s="41">
        <f t="shared" si="0"/>
        <v>4085000</v>
      </c>
      <c r="G7" s="13">
        <v>8.5900000000000004E-2</v>
      </c>
      <c r="H7" s="13">
        <v>8.5800000000000001E-2</v>
      </c>
      <c r="I7" s="13">
        <v>8.5800000000000001E-2</v>
      </c>
      <c r="J7" s="13">
        <f t="shared" si="1"/>
        <v>8.5833333333333331E-2</v>
      </c>
      <c r="K7" s="13">
        <f t="shared" si="2"/>
        <v>2.1011831905344756E-8</v>
      </c>
      <c r="L7" s="13">
        <f t="shared" si="14"/>
        <v>21.011831905344756</v>
      </c>
      <c r="M7" s="14">
        <f t="shared" si="3"/>
        <v>5.7735026918964232E-5</v>
      </c>
      <c r="N7" s="40">
        <f t="shared" si="4"/>
        <v>6.7264109031802993E-2</v>
      </c>
      <c r="O7" s="13">
        <v>5.7000000000000002E-2</v>
      </c>
      <c r="P7" s="13">
        <v>4.9099999999999998E-2</v>
      </c>
      <c r="Q7" s="13">
        <v>4.4299999999999999E-2</v>
      </c>
      <c r="R7" s="13">
        <f t="shared" si="5"/>
        <v>5.0133333333333335E-2</v>
      </c>
      <c r="S7" s="13">
        <f t="shared" si="6"/>
        <v>1.2272541819665443E-8</v>
      </c>
      <c r="T7" s="15">
        <f t="shared" si="7"/>
        <v>12.272541819665443</v>
      </c>
      <c r="U7" s="14">
        <f t="shared" si="8"/>
        <v>6.4127477210111231E-3</v>
      </c>
      <c r="V7" s="15">
        <f t="shared" si="9"/>
        <v>12.791385081804101</v>
      </c>
      <c r="W7" s="16">
        <f t="shared" si="10"/>
        <v>3.5699999999999996E-2</v>
      </c>
      <c r="X7" s="13">
        <f t="shared" si="11"/>
        <v>8.7392900856793128E-9</v>
      </c>
      <c r="Y7" s="14">
        <f t="shared" si="15"/>
        <v>8.739290085679313</v>
      </c>
      <c r="Z7" s="13">
        <f t="shared" si="12"/>
        <v>12.858649190835905</v>
      </c>
      <c r="AA7" s="17">
        <f t="shared" si="13"/>
        <v>1.1237546538870056</v>
      </c>
      <c r="AB7" s="1">
        <v>201</v>
      </c>
      <c r="AC7" s="1" t="s">
        <v>29</v>
      </c>
    </row>
    <row r="8" spans="1:29">
      <c r="A8" s="1" t="s">
        <v>47</v>
      </c>
      <c r="B8" s="1" t="s">
        <v>21</v>
      </c>
      <c r="C8" s="1">
        <v>615</v>
      </c>
      <c r="D8" s="13">
        <v>898000</v>
      </c>
      <c r="E8" s="28">
        <v>5</v>
      </c>
      <c r="F8" s="41">
        <f t="shared" si="0"/>
        <v>4490000</v>
      </c>
      <c r="G8" s="13">
        <v>4.4600000000000001E-2</v>
      </c>
      <c r="H8" s="13">
        <v>4.6100000000000002E-2</v>
      </c>
      <c r="I8" s="13">
        <v>3.9600000000000003E-2</v>
      </c>
      <c r="J8" s="13">
        <f t="shared" si="1"/>
        <v>4.3433333333333331E-2</v>
      </c>
      <c r="K8" s="13">
        <f t="shared" si="2"/>
        <v>9.6733481811432815E-9</v>
      </c>
      <c r="L8" s="13">
        <f t="shared" si="14"/>
        <v>9.6733481811432807</v>
      </c>
      <c r="M8" s="14">
        <f t="shared" si="3"/>
        <v>3.4034296427770221E-3</v>
      </c>
      <c r="N8" s="40">
        <f t="shared" si="4"/>
        <v>7.8359853632625223</v>
      </c>
      <c r="O8" s="13">
        <v>3.7600000000000001E-2</v>
      </c>
      <c r="P8" s="13">
        <v>3.85E-2</v>
      </c>
      <c r="Q8" s="13">
        <v>3.9600000000000003E-2</v>
      </c>
      <c r="R8" s="13">
        <f t="shared" si="5"/>
        <v>3.8566666666666666E-2</v>
      </c>
      <c r="S8" s="13">
        <f t="shared" si="6"/>
        <v>8.5894580549368964E-9</v>
      </c>
      <c r="T8" s="15">
        <f t="shared" si="7"/>
        <v>8.5894580549368964</v>
      </c>
      <c r="U8" s="14">
        <f t="shared" si="8"/>
        <v>1.0016652800877823E-3</v>
      </c>
      <c r="V8" s="15">
        <f t="shared" si="9"/>
        <v>2.5972306311697033</v>
      </c>
      <c r="W8" s="16">
        <f t="shared" si="10"/>
        <v>4.866666666666665E-3</v>
      </c>
      <c r="X8" s="13">
        <f t="shared" si="11"/>
        <v>1.0838901262063841E-9</v>
      </c>
      <c r="Y8" s="14">
        <f t="shared" si="15"/>
        <v>1.083890126206384</v>
      </c>
      <c r="Z8" s="13">
        <f t="shared" si="12"/>
        <v>10.433215994432226</v>
      </c>
      <c r="AA8" s="17">
        <f t="shared" si="13"/>
        <v>0.11308459800943611</v>
      </c>
      <c r="AB8" s="1">
        <v>30.2</v>
      </c>
    </row>
    <row r="9" spans="1:29">
      <c r="A9" s="1" t="s">
        <v>48</v>
      </c>
      <c r="B9" s="1" t="s">
        <v>21</v>
      </c>
      <c r="C9" s="1">
        <v>621</v>
      </c>
      <c r="D9" s="13">
        <v>1890000</v>
      </c>
      <c r="E9" s="28">
        <v>5</v>
      </c>
      <c r="F9" s="41">
        <f t="shared" si="0"/>
        <v>9450000</v>
      </c>
      <c r="G9" s="29">
        <v>0.10299999999999999</v>
      </c>
      <c r="H9" s="29">
        <v>0.107</v>
      </c>
      <c r="I9" s="29">
        <v>8.5000000000000006E-2</v>
      </c>
      <c r="J9" s="13">
        <f t="shared" si="1"/>
        <v>9.8333333333333328E-2</v>
      </c>
      <c r="K9" s="13">
        <f t="shared" si="2"/>
        <v>1.0405643738977071E-8</v>
      </c>
      <c r="L9" s="13">
        <f t="shared" si="14"/>
        <v>10.405643738977071</v>
      </c>
      <c r="M9" s="14">
        <f t="shared" si="3"/>
        <v>1.1718930554164626E-2</v>
      </c>
      <c r="N9" s="40">
        <f t="shared" si="4"/>
        <v>11.917556495760637</v>
      </c>
      <c r="O9" s="1">
        <v>9.4E-2</v>
      </c>
      <c r="P9" s="1">
        <v>8.6999999999999994E-2</v>
      </c>
      <c r="Q9" s="1">
        <v>0.1</v>
      </c>
      <c r="R9" s="13">
        <f t="shared" si="5"/>
        <v>9.3666666666666676E-2</v>
      </c>
      <c r="S9" s="13">
        <f t="shared" si="6"/>
        <v>9.9118165784832463E-9</v>
      </c>
      <c r="T9" s="15">
        <f t="shared" si="7"/>
        <v>9.911816578483247</v>
      </c>
      <c r="U9" s="14">
        <f t="shared" si="8"/>
        <v>6.5064070986477172E-3</v>
      </c>
      <c r="V9" s="15">
        <f t="shared" si="9"/>
        <v>6.9463420982004092</v>
      </c>
      <c r="W9" s="16">
        <f t="shared" si="10"/>
        <v>4.6666666666666523E-3</v>
      </c>
      <c r="X9" s="13">
        <f t="shared" si="11"/>
        <v>4.9382716049382569E-10</v>
      </c>
      <c r="Y9" s="14">
        <f t="shared" si="15"/>
        <v>0.49382716049382569</v>
      </c>
      <c r="Z9" s="13">
        <f t="shared" si="12"/>
        <v>18.863898593961046</v>
      </c>
      <c r="AA9" s="17">
        <f t="shared" si="13"/>
        <v>9.3155054784992544E-2</v>
      </c>
      <c r="AB9" s="1">
        <v>144</v>
      </c>
      <c r="AC9" s="1" t="s">
        <v>29</v>
      </c>
    </row>
    <row r="10" spans="1:29">
      <c r="A10" s="1" t="s">
        <v>49</v>
      </c>
      <c r="B10" s="1" t="s">
        <v>21</v>
      </c>
      <c r="C10" s="1">
        <v>623</v>
      </c>
      <c r="D10" s="13">
        <v>270000</v>
      </c>
      <c r="E10" s="28">
        <v>5</v>
      </c>
      <c r="F10" s="41">
        <f t="shared" si="0"/>
        <v>1350000</v>
      </c>
      <c r="G10" s="13">
        <v>2.9499999999999998E-2</v>
      </c>
      <c r="H10" s="13">
        <v>3.1300000000000001E-2</v>
      </c>
      <c r="I10" s="13">
        <v>2.8000000000000001E-2</v>
      </c>
      <c r="J10" s="13">
        <f t="shared" si="1"/>
        <v>2.9600000000000001E-2</v>
      </c>
      <c r="K10" s="13">
        <f t="shared" si="2"/>
        <v>2.1925925925925927E-8</v>
      </c>
      <c r="L10" s="13">
        <f t="shared" si="14"/>
        <v>21.925925925925927</v>
      </c>
      <c r="M10" s="14">
        <f t="shared" si="3"/>
        <v>1.6522711641858312E-3</v>
      </c>
      <c r="N10" s="40">
        <f t="shared" si="4"/>
        <v>5.5819971763034841</v>
      </c>
      <c r="O10" s="13">
        <v>2.9899999999999999E-2</v>
      </c>
      <c r="P10" s="13">
        <v>2.8199999999999999E-2</v>
      </c>
      <c r="Q10" s="13">
        <v>3.0099999999999998E-2</v>
      </c>
      <c r="R10" s="13">
        <f t="shared" si="5"/>
        <v>2.9399999999999999E-2</v>
      </c>
      <c r="S10" s="13">
        <f t="shared" si="6"/>
        <v>2.1777777777777776E-8</v>
      </c>
      <c r="T10" s="15">
        <f t="shared" si="7"/>
        <v>21.777777777777775</v>
      </c>
      <c r="U10" s="14">
        <f t="shared" si="8"/>
        <v>1.0440306508910546E-3</v>
      </c>
      <c r="V10" s="15">
        <f t="shared" si="9"/>
        <v>3.5511246628947437</v>
      </c>
      <c r="W10" s="16">
        <f t="shared" si="10"/>
        <v>2.0000000000000226E-4</v>
      </c>
      <c r="X10" s="13">
        <f t="shared" si="11"/>
        <v>1.4814814814814982E-10</v>
      </c>
      <c r="Y10" s="14">
        <f t="shared" si="15"/>
        <v>0.14814814814814983</v>
      </c>
      <c r="Z10" s="13">
        <f t="shared" si="12"/>
        <v>9.1331218391982283</v>
      </c>
      <c r="AA10" s="17">
        <f t="shared" si="13"/>
        <v>1.3530550872886418E-2</v>
      </c>
      <c r="AB10" s="1">
        <v>29.7</v>
      </c>
    </row>
    <row r="11" spans="1:29">
      <c r="B11" s="1" t="s">
        <v>21</v>
      </c>
      <c r="C11" s="1">
        <v>624</v>
      </c>
      <c r="D11" s="13">
        <v>465000</v>
      </c>
      <c r="E11" s="28">
        <v>5</v>
      </c>
      <c r="F11" s="41">
        <f t="shared" si="0"/>
        <v>2325000</v>
      </c>
      <c r="G11" s="30">
        <v>5.8200000000000002E-2</v>
      </c>
      <c r="H11" s="30">
        <v>7.1199999999999999E-2</v>
      </c>
      <c r="I11" s="30">
        <v>7.5999999999999998E-2</v>
      </c>
      <c r="J11" s="13">
        <f t="shared" si="1"/>
        <v>6.8466666666666676E-2</v>
      </c>
      <c r="K11" s="13">
        <f t="shared" si="2"/>
        <v>2.944802867383513E-8</v>
      </c>
      <c r="L11" s="13">
        <f t="shared" si="14"/>
        <v>29.448028673835129</v>
      </c>
      <c r="M11" s="14">
        <f t="shared" si="3"/>
        <v>9.2094154718598172E-3</v>
      </c>
      <c r="N11" s="40">
        <f t="shared" si="4"/>
        <v>13.450947621995837</v>
      </c>
      <c r="O11" s="13">
        <v>2.7699999999999999E-2</v>
      </c>
      <c r="P11" s="13">
        <v>3.3300000000000003E-2</v>
      </c>
      <c r="Q11" s="13">
        <v>3.2199999999999999E-2</v>
      </c>
      <c r="R11" s="13">
        <f t="shared" si="5"/>
        <v>3.106666666666667E-2</v>
      </c>
      <c r="S11" s="13">
        <f t="shared" si="6"/>
        <v>1.3362007168458782E-8</v>
      </c>
      <c r="T11" s="15">
        <f t="shared" si="7"/>
        <v>13.362007168458783</v>
      </c>
      <c r="U11" s="14">
        <f t="shared" si="8"/>
        <v>2.9670411748631571E-3</v>
      </c>
      <c r="V11" s="15">
        <f t="shared" si="9"/>
        <v>9.5505617216625218</v>
      </c>
      <c r="W11" s="16">
        <f t="shared" si="10"/>
        <v>3.7400000000000003E-2</v>
      </c>
      <c r="X11" s="13">
        <f t="shared" si="11"/>
        <v>1.6086021505376344E-8</v>
      </c>
      <c r="Y11" s="14">
        <f t="shared" si="15"/>
        <v>16.086021505376344</v>
      </c>
      <c r="Z11" s="13">
        <f t="shared" si="12"/>
        <v>23.001509343658359</v>
      </c>
      <c r="AA11" s="17">
        <f t="shared" si="13"/>
        <v>3.7000277395820325</v>
      </c>
      <c r="AB11" s="31">
        <v>126</v>
      </c>
      <c r="AC11" s="1" t="s">
        <v>29</v>
      </c>
    </row>
    <row r="12" spans="1:29">
      <c r="B12" s="1" t="s">
        <v>21</v>
      </c>
      <c r="C12" s="1">
        <v>629</v>
      </c>
      <c r="D12" s="13">
        <v>833000</v>
      </c>
      <c r="E12" s="28">
        <v>5</v>
      </c>
      <c r="F12" s="41">
        <f t="shared" si="0"/>
        <v>4165000</v>
      </c>
      <c r="G12" s="13">
        <v>6.0900000000000003E-2</v>
      </c>
      <c r="H12" s="13">
        <v>5.4300000000000001E-2</v>
      </c>
      <c r="I12" s="13">
        <v>6.0100000000000001E-2</v>
      </c>
      <c r="J12" s="13">
        <f t="shared" si="1"/>
        <v>5.8433333333333337E-2</v>
      </c>
      <c r="K12" s="13">
        <f t="shared" si="2"/>
        <v>1.4029611844737896E-8</v>
      </c>
      <c r="L12" s="13">
        <f t="shared" si="14"/>
        <v>14.029611844737895</v>
      </c>
      <c r="M12" s="14">
        <f t="shared" si="3"/>
        <v>3.6018513757973603E-3</v>
      </c>
      <c r="N12" s="40">
        <f t="shared" si="4"/>
        <v>6.1640354406115687</v>
      </c>
      <c r="O12" s="13">
        <v>4.7699999999999999E-2</v>
      </c>
      <c r="P12" s="13">
        <v>4.9000000000000002E-2</v>
      </c>
      <c r="Q12" s="13">
        <v>4.7699999999999999E-2</v>
      </c>
      <c r="R12" s="13">
        <f t="shared" si="5"/>
        <v>4.8133333333333334E-2</v>
      </c>
      <c r="S12" s="13">
        <f t="shared" si="6"/>
        <v>1.1556622649059623E-8</v>
      </c>
      <c r="T12" s="15">
        <f t="shared" si="7"/>
        <v>11.556622649059623</v>
      </c>
      <c r="U12" s="14">
        <f t="shared" si="8"/>
        <v>7.5055534994651499E-4</v>
      </c>
      <c r="V12" s="15">
        <f t="shared" si="9"/>
        <v>1.5593255192794633</v>
      </c>
      <c r="W12" s="16">
        <f t="shared" si="10"/>
        <v>1.0300000000000004E-2</v>
      </c>
      <c r="X12" s="13">
        <f t="shared" si="11"/>
        <v>2.4729891956782724E-9</v>
      </c>
      <c r="Y12" s="14">
        <f>X12*1000000000</f>
        <v>2.4729891956782724</v>
      </c>
      <c r="Z12" s="13">
        <f t="shared" si="12"/>
        <v>7.723360959891032</v>
      </c>
      <c r="AA12" s="17">
        <f t="shared" si="13"/>
        <v>0.19099788208133892</v>
      </c>
      <c r="AB12" s="1">
        <v>56.2</v>
      </c>
    </row>
    <row r="13" spans="1:29">
      <c r="B13" s="1" t="s">
        <v>21</v>
      </c>
      <c r="C13" s="1">
        <v>639</v>
      </c>
      <c r="D13" s="13">
        <v>1160000</v>
      </c>
      <c r="E13" s="28">
        <v>5</v>
      </c>
      <c r="F13" s="41">
        <f t="shared" si="0"/>
        <v>5800000</v>
      </c>
      <c r="G13" s="30">
        <v>7.1900000000000006E-2</v>
      </c>
      <c r="H13" s="30">
        <v>6.4799999999999996E-2</v>
      </c>
      <c r="I13" s="30">
        <v>6.5299999999999997E-2</v>
      </c>
      <c r="J13" s="13">
        <f t="shared" si="1"/>
        <v>6.7333333333333328E-2</v>
      </c>
      <c r="K13" s="13">
        <f t="shared" si="2"/>
        <v>1.160919540229885E-8</v>
      </c>
      <c r="L13" s="13">
        <f t="shared" si="14"/>
        <v>11.60919540229885</v>
      </c>
      <c r="M13" s="14">
        <f t="shared" si="3"/>
        <v>3.9627431576287368E-3</v>
      </c>
      <c r="N13" s="40">
        <f t="shared" si="4"/>
        <v>5.885262115290204</v>
      </c>
      <c r="O13" s="13">
        <v>5.8000000000000003E-2</v>
      </c>
      <c r="P13" s="13">
        <v>5.1400000000000001E-2</v>
      </c>
      <c r="Q13" s="13">
        <v>4.4600000000000001E-2</v>
      </c>
      <c r="R13" s="13">
        <f t="shared" si="5"/>
        <v>5.1333333333333335E-2</v>
      </c>
      <c r="S13" s="13">
        <f t="shared" si="6"/>
        <v>8.8505747126436784E-9</v>
      </c>
      <c r="T13" s="15">
        <f t="shared" si="7"/>
        <v>8.8505747126436791</v>
      </c>
      <c r="U13" s="14">
        <f t="shared" si="8"/>
        <v>6.7002487516011934E-3</v>
      </c>
      <c r="V13" s="15">
        <f t="shared" si="9"/>
        <v>13.052432632989339</v>
      </c>
      <c r="W13" s="16">
        <f t="shared" si="10"/>
        <v>1.5999999999999993E-2</v>
      </c>
      <c r="X13" s="13">
        <f t="shared" si="11"/>
        <v>2.7586206896551713E-9</v>
      </c>
      <c r="Y13" s="14">
        <f t="shared" si="15"/>
        <v>2.7586206896551713</v>
      </c>
      <c r="Z13" s="13">
        <f t="shared" si="12"/>
        <v>18.937694748279544</v>
      </c>
      <c r="AA13" s="17">
        <f t="shared" si="13"/>
        <v>0.52241916546978029</v>
      </c>
      <c r="AB13" s="1">
        <v>38</v>
      </c>
    </row>
    <row r="14" spans="1:29">
      <c r="B14" s="1" t="s">
        <v>21</v>
      </c>
      <c r="C14" s="1">
        <v>641</v>
      </c>
      <c r="D14" s="13">
        <v>1120000</v>
      </c>
      <c r="E14" s="28">
        <v>5</v>
      </c>
      <c r="F14" s="41">
        <f t="shared" si="0"/>
        <v>5600000</v>
      </c>
      <c r="G14" s="13">
        <v>0.06</v>
      </c>
      <c r="H14" s="13">
        <v>6.4000000000000001E-2</v>
      </c>
      <c r="I14" s="13">
        <v>5.9200000000000003E-2</v>
      </c>
      <c r="J14" s="13">
        <f t="shared" si="1"/>
        <v>6.1066666666666665E-2</v>
      </c>
      <c r="K14" s="13">
        <f t="shared" si="2"/>
        <v>1.0904761904761904E-8</v>
      </c>
      <c r="L14" s="13">
        <f t="shared" si="14"/>
        <v>10.904761904761905</v>
      </c>
      <c r="M14" s="14">
        <f t="shared" si="3"/>
        <v>2.5716402029314551E-3</v>
      </c>
      <c r="N14" s="40">
        <f t="shared" si="4"/>
        <v>4.2112012056737802</v>
      </c>
      <c r="O14" s="13">
        <v>5.67E-2</v>
      </c>
      <c r="P14" s="13">
        <v>5.74E-2</v>
      </c>
      <c r="Q14" s="13">
        <v>5.7000000000000002E-2</v>
      </c>
      <c r="R14" s="13">
        <f t="shared" si="5"/>
        <v>5.7033333333333332E-2</v>
      </c>
      <c r="S14" s="13">
        <f t="shared" si="6"/>
        <v>1.0184523809523809E-8</v>
      </c>
      <c r="T14" s="15">
        <f t="shared" si="7"/>
        <v>10.184523809523808</v>
      </c>
      <c r="U14" s="14">
        <f t="shared" si="8"/>
        <v>3.5118845842842418E-4</v>
      </c>
      <c r="V14" s="15">
        <f t="shared" si="9"/>
        <v>0.61576000893353156</v>
      </c>
      <c r="W14" s="16">
        <f t="shared" si="10"/>
        <v>4.0333333333333332E-3</v>
      </c>
      <c r="X14" s="13">
        <f t="shared" si="11"/>
        <v>7.2023809523809523E-10</v>
      </c>
      <c r="Y14" s="14">
        <f t="shared" si="15"/>
        <v>0.72023809523809523</v>
      </c>
      <c r="Z14" s="13">
        <f t="shared" si="12"/>
        <v>4.8269612146073122</v>
      </c>
      <c r="AA14" s="17">
        <f t="shared" si="13"/>
        <v>3.4765613509969331E-2</v>
      </c>
      <c r="AB14" s="1">
        <v>24.1</v>
      </c>
    </row>
    <row r="15" spans="1:29">
      <c r="B15" s="1" t="s">
        <v>21</v>
      </c>
      <c r="C15" s="1">
        <v>655</v>
      </c>
      <c r="D15" s="13">
        <v>693000</v>
      </c>
      <c r="E15" s="28">
        <v>5</v>
      </c>
      <c r="F15" s="41">
        <f t="shared" si="0"/>
        <v>3465000</v>
      </c>
      <c r="G15" s="30">
        <v>5.8999999999999997E-2</v>
      </c>
      <c r="H15" s="30">
        <v>4.7E-2</v>
      </c>
      <c r="I15" s="30">
        <v>0.05</v>
      </c>
      <c r="J15" s="13">
        <f t="shared" si="1"/>
        <v>5.1999999999999998E-2</v>
      </c>
      <c r="K15" s="13">
        <f t="shared" si="2"/>
        <v>1.5007215007215006E-8</v>
      </c>
      <c r="L15" s="13">
        <f t="shared" si="14"/>
        <v>15.007215007215006</v>
      </c>
      <c r="M15" s="14">
        <f t="shared" si="3"/>
        <v>6.2449979983983956E-3</v>
      </c>
      <c r="N15" s="40">
        <f t="shared" si="4"/>
        <v>12.009611535381531</v>
      </c>
      <c r="O15" s="13">
        <v>5.0999999999999997E-2</v>
      </c>
      <c r="P15" s="13">
        <v>5.1999999999999998E-2</v>
      </c>
      <c r="Q15" s="13">
        <v>0.04</v>
      </c>
      <c r="R15" s="13">
        <f t="shared" si="5"/>
        <v>4.7666666666666663E-2</v>
      </c>
      <c r="S15" s="13">
        <f t="shared" si="6"/>
        <v>1.3756613756613756E-8</v>
      </c>
      <c r="T15" s="15">
        <f t="shared" si="7"/>
        <v>13.756613756613756</v>
      </c>
      <c r="U15" s="14">
        <f t="shared" si="8"/>
        <v>6.658328118479391E-3</v>
      </c>
      <c r="V15" s="15">
        <f t="shared" si="9"/>
        <v>13.968520528278445</v>
      </c>
      <c r="W15" s="16">
        <f t="shared" si="10"/>
        <v>4.3333333333333349E-3</v>
      </c>
      <c r="X15" s="13">
        <f t="shared" si="11"/>
        <v>1.2506012506012511E-9</v>
      </c>
      <c r="Y15" s="14">
        <f t="shared" si="15"/>
        <v>1.2506012506012512</v>
      </c>
      <c r="Z15" s="13">
        <f t="shared" si="12"/>
        <v>25.978132063659977</v>
      </c>
      <c r="AA15" s="17">
        <f t="shared" si="13"/>
        <v>0.32488284447097626</v>
      </c>
      <c r="AB15" s="1">
        <v>42.9</v>
      </c>
    </row>
    <row r="16" spans="1:29">
      <c r="B16" s="1" t="s">
        <v>21</v>
      </c>
      <c r="C16" s="1">
        <v>659</v>
      </c>
      <c r="D16" s="13">
        <v>416000</v>
      </c>
      <c r="E16" s="28">
        <v>5</v>
      </c>
      <c r="F16" s="41">
        <f t="shared" si="0"/>
        <v>2080000</v>
      </c>
      <c r="G16" s="30">
        <v>6.7299999999999999E-2</v>
      </c>
      <c r="H16" s="30">
        <v>9.7500000000000003E-2</v>
      </c>
      <c r="I16" s="30">
        <v>6.8199999999999997E-2</v>
      </c>
      <c r="J16" s="13">
        <f t="shared" si="1"/>
        <v>7.7666666666666662E-2</v>
      </c>
      <c r="K16" s="13">
        <f t="shared" si="2"/>
        <v>3.7339743589743589E-8</v>
      </c>
      <c r="L16" s="13">
        <f t="shared" si="14"/>
        <v>37.339743589743591</v>
      </c>
      <c r="M16" s="14">
        <f t="shared" si="3"/>
        <v>1.7182064291968401E-2</v>
      </c>
      <c r="N16" s="40">
        <f t="shared" si="4"/>
        <v>22.12282956047434</v>
      </c>
      <c r="O16" s="13">
        <v>5.5300000000000002E-2</v>
      </c>
      <c r="P16" s="13">
        <v>5.5599999999999997E-2</v>
      </c>
      <c r="Q16" s="13">
        <v>5.4699999999999999E-2</v>
      </c>
      <c r="R16" s="13">
        <f t="shared" si="5"/>
        <v>5.5199999999999999E-2</v>
      </c>
      <c r="S16" s="13">
        <f t="shared" si="6"/>
        <v>2.6538461538461538E-8</v>
      </c>
      <c r="T16" s="15">
        <f t="shared" si="7"/>
        <v>26.53846153846154</v>
      </c>
      <c r="U16" s="14">
        <f t="shared" si="8"/>
        <v>4.582575694955835E-4</v>
      </c>
      <c r="V16" s="15">
        <f t="shared" si="9"/>
        <v>0.83017675633257881</v>
      </c>
      <c r="W16" s="16">
        <f t="shared" si="10"/>
        <v>2.2466666666666663E-2</v>
      </c>
      <c r="X16" s="13">
        <f t="shared" si="11"/>
        <v>1.0801282051282049E-8</v>
      </c>
      <c r="Y16" s="14">
        <f t="shared" si="15"/>
        <v>10.801282051282049</v>
      </c>
      <c r="Z16" s="13">
        <f t="shared" si="12"/>
        <v>22.95300631680692</v>
      </c>
      <c r="AA16" s="17">
        <f t="shared" si="13"/>
        <v>2.4792189515269007</v>
      </c>
      <c r="AB16" s="31">
        <v>53.9</v>
      </c>
    </row>
    <row r="17" spans="8:27">
      <c r="H17" s="13"/>
      <c r="I17" s="13"/>
      <c r="J17" s="13"/>
      <c r="K17" s="13"/>
      <c r="L17" s="14"/>
      <c r="M17" s="15"/>
      <c r="N17" s="32"/>
      <c r="O17" s="13"/>
      <c r="P17" s="13"/>
      <c r="Q17" s="13"/>
      <c r="R17" s="13"/>
      <c r="S17" s="14"/>
      <c r="T17" s="15"/>
      <c r="U17" s="33"/>
      <c r="V17" s="13"/>
      <c r="W17" s="13"/>
      <c r="X17" s="13"/>
      <c r="Y17" s="33"/>
    </row>
    <row r="18" spans="8:27">
      <c r="H18" s="13"/>
      <c r="I18" s="13"/>
      <c r="J18" s="13"/>
      <c r="K18" s="13"/>
      <c r="L18" s="14"/>
      <c r="M18" s="15"/>
      <c r="N18" s="32"/>
      <c r="O18" s="13"/>
      <c r="P18" s="13"/>
      <c r="Q18" s="13"/>
      <c r="R18" s="13"/>
      <c r="S18" s="14"/>
      <c r="T18" s="15"/>
      <c r="U18" s="33"/>
      <c r="V18" s="13"/>
      <c r="W18" s="13"/>
      <c r="X18" s="13"/>
      <c r="Y18" s="33"/>
    </row>
    <row r="19" spans="8:27">
      <c r="H19" s="13"/>
      <c r="I19" s="13"/>
      <c r="J19" s="13"/>
      <c r="K19" s="13"/>
      <c r="L19" s="14"/>
      <c r="M19" s="15"/>
      <c r="N19" s="32"/>
      <c r="O19" s="13"/>
      <c r="P19" s="13"/>
      <c r="Q19" s="13"/>
      <c r="R19" s="13"/>
      <c r="S19" s="14"/>
      <c r="T19" s="15"/>
      <c r="U19" s="33"/>
      <c r="V19" s="13"/>
      <c r="W19" s="13"/>
      <c r="X19" s="13"/>
      <c r="Y19" s="33"/>
    </row>
    <row r="20" spans="8:27">
      <c r="H20" s="13"/>
      <c r="I20" s="13"/>
      <c r="J20" s="13"/>
      <c r="K20" s="13"/>
      <c r="L20" s="14"/>
      <c r="M20" s="15"/>
      <c r="N20" s="32"/>
      <c r="O20" s="13"/>
      <c r="P20" s="13"/>
      <c r="Q20" s="13"/>
      <c r="R20" s="13"/>
      <c r="S20" s="14"/>
      <c r="T20" s="15"/>
      <c r="U20" s="33"/>
      <c r="V20" s="13"/>
      <c r="W20" s="13"/>
      <c r="X20" s="13"/>
      <c r="Y20" s="33"/>
    </row>
    <row r="21" spans="8:27">
      <c r="H21" s="13"/>
      <c r="I21" s="13"/>
      <c r="J21" s="13"/>
      <c r="K21" s="13"/>
      <c r="L21" s="14"/>
      <c r="M21" s="15"/>
      <c r="N21" s="32"/>
      <c r="O21" s="13"/>
      <c r="P21" s="13"/>
      <c r="Q21" s="13"/>
      <c r="R21" s="13"/>
      <c r="S21" s="14"/>
      <c r="T21" s="15"/>
      <c r="U21" s="33"/>
      <c r="V21" s="13"/>
      <c r="W21" s="13"/>
      <c r="X21" s="13"/>
      <c r="Y21" s="33"/>
    </row>
    <row r="22" spans="8:27">
      <c r="H22" s="13"/>
      <c r="I22" s="13"/>
      <c r="J22" s="13"/>
      <c r="K22" s="13"/>
      <c r="L22" s="14"/>
      <c r="M22" s="15"/>
      <c r="N22" s="32"/>
      <c r="O22" s="13"/>
      <c r="P22" s="13"/>
      <c r="Q22" s="13"/>
      <c r="R22" s="13"/>
      <c r="S22" s="14"/>
      <c r="T22" s="15"/>
      <c r="U22" s="33"/>
      <c r="V22" s="13"/>
      <c r="W22" s="13"/>
      <c r="X22" s="13"/>
      <c r="Y22" s="33"/>
    </row>
    <row r="23" spans="8:27">
      <c r="H23" s="13"/>
      <c r="I23" s="13"/>
      <c r="J23" s="13"/>
      <c r="K23" s="13"/>
      <c r="L23" s="14"/>
      <c r="M23" s="15"/>
      <c r="N23" s="32"/>
      <c r="O23" s="13"/>
      <c r="P23" s="13"/>
      <c r="Q23" s="13"/>
      <c r="R23" s="36" t="s">
        <v>28</v>
      </c>
      <c r="S23" s="14"/>
      <c r="T23" s="15"/>
      <c r="U23" s="33"/>
      <c r="V23" s="13"/>
      <c r="W23" s="13"/>
      <c r="X23" s="13"/>
      <c r="Y23" s="33"/>
    </row>
    <row r="24" spans="8:27" ht="42">
      <c r="H24" s="13"/>
      <c r="I24" s="13"/>
      <c r="J24" s="13"/>
      <c r="K24" s="13"/>
      <c r="L24" s="14"/>
      <c r="M24" s="15"/>
      <c r="N24" s="32"/>
      <c r="O24" s="13"/>
      <c r="P24" s="13"/>
      <c r="Q24" s="13"/>
      <c r="R24" s="23" t="s">
        <v>17</v>
      </c>
      <c r="S24" s="23" t="s">
        <v>16</v>
      </c>
      <c r="T24" s="23" t="s">
        <v>34</v>
      </c>
      <c r="U24" s="23" t="s">
        <v>15</v>
      </c>
      <c r="V24" s="13"/>
      <c r="W24" s="13"/>
      <c r="X24" s="13"/>
      <c r="Y24" s="33"/>
    </row>
    <row r="25" spans="8:27">
      <c r="R25" s="1">
        <v>374</v>
      </c>
      <c r="S25" s="15">
        <f>W3*1000</f>
        <v>1.8000000000000029</v>
      </c>
      <c r="T25" s="34">
        <f>Y3</f>
        <v>0.3600000000000006</v>
      </c>
      <c r="U25" s="13">
        <f>AA3</f>
        <v>1.4334710499601227E-2</v>
      </c>
      <c r="V25" s="1">
        <v>1</v>
      </c>
    </row>
    <row r="26" spans="8:27">
      <c r="R26" s="1">
        <v>621</v>
      </c>
      <c r="S26" s="15">
        <f>W9*1000</f>
        <v>4.6666666666666519</v>
      </c>
      <c r="T26" s="34">
        <f>Y9</f>
        <v>0.49382716049382569</v>
      </c>
      <c r="U26" s="13">
        <f>AA9</f>
        <v>9.3155054784992544E-2</v>
      </c>
      <c r="V26" s="1">
        <v>1</v>
      </c>
    </row>
    <row r="27" spans="8:27">
      <c r="R27" s="1">
        <v>624</v>
      </c>
      <c r="S27" s="15">
        <f>W11*1000</f>
        <v>37.400000000000006</v>
      </c>
      <c r="T27" s="34">
        <f>Y11</f>
        <v>16.086021505376344</v>
      </c>
      <c r="U27" s="13">
        <f>AA11</f>
        <v>3.7000277395820325</v>
      </c>
      <c r="V27" s="1">
        <v>1</v>
      </c>
    </row>
    <row r="28" spans="8:27">
      <c r="R28" s="1">
        <v>639</v>
      </c>
      <c r="S28" s="15">
        <f>W13*1000</f>
        <v>15.999999999999993</v>
      </c>
      <c r="T28" s="34">
        <f>Y13</f>
        <v>2.7586206896551713</v>
      </c>
      <c r="U28" s="13">
        <f>AA13</f>
        <v>0.52241916546978029</v>
      </c>
      <c r="V28" s="1">
        <v>1</v>
      </c>
    </row>
    <row r="29" spans="8:27">
      <c r="O29" s="35"/>
      <c r="R29" s="1">
        <v>655</v>
      </c>
      <c r="S29" s="15">
        <f>W15*1000</f>
        <v>4.3333333333333348</v>
      </c>
      <c r="T29" s="34">
        <f>Y15</f>
        <v>1.2506012506012512</v>
      </c>
      <c r="U29" s="13">
        <f>AA15</f>
        <v>0.32488284447097626</v>
      </c>
      <c r="V29" s="1">
        <v>1</v>
      </c>
    </row>
    <row r="30" spans="8:27">
      <c r="O30" s="35"/>
      <c r="R30" s="1">
        <v>659</v>
      </c>
      <c r="S30" s="15">
        <f>W16*1000</f>
        <v>22.466666666666661</v>
      </c>
      <c r="T30" s="34">
        <f>Y16</f>
        <v>10.801282051282049</v>
      </c>
      <c r="U30" s="13">
        <f>AA16</f>
        <v>2.4792189515269007</v>
      </c>
      <c r="V30" s="1">
        <v>1</v>
      </c>
      <c r="X30" s="13"/>
      <c r="AA30" s="13"/>
    </row>
    <row r="31" spans="8:27">
      <c r="O31" s="35"/>
      <c r="R31" s="29">
        <v>1516</v>
      </c>
      <c r="S31" s="15">
        <f>W4*1000</f>
        <v>0.39999999999999758</v>
      </c>
      <c r="T31" s="34">
        <f>Y4</f>
        <v>0.11065006915629255</v>
      </c>
      <c r="U31" s="13">
        <f>AA4</f>
        <v>9.7987408067008661E-3</v>
      </c>
      <c r="V31" s="1">
        <v>1</v>
      </c>
    </row>
    <row r="32" spans="8:27">
      <c r="O32" s="35"/>
      <c r="R32" s="29">
        <v>606</v>
      </c>
      <c r="S32" s="15">
        <f>W5*1000</f>
        <v>4.7000000000000028</v>
      </c>
      <c r="T32" s="34">
        <f>Y5</f>
        <v>1.0239651416122011</v>
      </c>
      <c r="U32" s="13">
        <f>AA5</f>
        <v>5.6414192779124801E-2</v>
      </c>
      <c r="V32" s="1">
        <v>1</v>
      </c>
    </row>
    <row r="33" spans="12:22">
      <c r="O33" s="35"/>
      <c r="R33" s="29">
        <v>607</v>
      </c>
      <c r="S33" s="15">
        <f>W6*1000</f>
        <v>52.599999999999987</v>
      </c>
      <c r="T33" s="34">
        <f>Y6</f>
        <v>18.169257340241792</v>
      </c>
      <c r="U33" s="13">
        <f>AA6</f>
        <v>0.85593978348409649</v>
      </c>
      <c r="V33" s="1">
        <v>1</v>
      </c>
    </row>
    <row r="34" spans="12:22">
      <c r="O34" s="35"/>
      <c r="R34" s="29">
        <v>611</v>
      </c>
      <c r="S34" s="15">
        <f>W7*1000</f>
        <v>35.699999999999996</v>
      </c>
      <c r="T34" s="34">
        <f>Y7</f>
        <v>8.739290085679313</v>
      </c>
      <c r="U34" s="13">
        <f>AA7</f>
        <v>1.1237546538870056</v>
      </c>
      <c r="V34" s="1">
        <v>1</v>
      </c>
    </row>
    <row r="35" spans="12:22">
      <c r="O35" s="35"/>
      <c r="R35" s="29">
        <v>615</v>
      </c>
      <c r="S35" s="15">
        <f>W8*1000</f>
        <v>4.8666666666666654</v>
      </c>
      <c r="T35" s="34">
        <f>Y8</f>
        <v>1.083890126206384</v>
      </c>
      <c r="U35" s="13">
        <f>AA8</f>
        <v>0.11308459800943611</v>
      </c>
      <c r="V35" s="1">
        <v>1</v>
      </c>
    </row>
    <row r="36" spans="12:22">
      <c r="O36" s="35"/>
      <c r="R36" s="29">
        <v>623</v>
      </c>
      <c r="S36" s="28">
        <f>W10*1000</f>
        <v>0.20000000000000226</v>
      </c>
      <c r="T36" s="34">
        <f>Y10</f>
        <v>0.14814814814814983</v>
      </c>
      <c r="U36" s="13">
        <f>AA10</f>
        <v>1.3530550872886418E-2</v>
      </c>
      <c r="V36" s="1">
        <v>1</v>
      </c>
    </row>
    <row r="37" spans="12:22">
      <c r="O37" s="35"/>
      <c r="R37" s="29">
        <v>629</v>
      </c>
      <c r="S37" s="15">
        <f>W12*1000</f>
        <v>10.300000000000004</v>
      </c>
      <c r="T37" s="34">
        <f>Y12</f>
        <v>2.4729891956782724</v>
      </c>
      <c r="U37" s="13">
        <f>AA12</f>
        <v>0.19099788208133892</v>
      </c>
      <c r="V37" s="1">
        <v>1</v>
      </c>
    </row>
    <row r="38" spans="12:22">
      <c r="L38" s="13"/>
      <c r="O38" s="35"/>
      <c r="Q38" s="13"/>
      <c r="R38" s="29">
        <v>641</v>
      </c>
      <c r="S38" s="15">
        <f>W14*1000</f>
        <v>4.0333333333333332</v>
      </c>
      <c r="T38" s="34">
        <f>Y14</f>
        <v>0.72023809523809523</v>
      </c>
      <c r="U38" s="13">
        <f>AA14</f>
        <v>3.4765613509969331E-2</v>
      </c>
      <c r="V38" s="1">
        <v>1</v>
      </c>
    </row>
    <row r="39" spans="12:22">
      <c r="O39" s="35"/>
    </row>
    <row r="40" spans="12:22">
      <c r="O40" s="35"/>
    </row>
    <row r="41" spans="12:22">
      <c r="O41" s="35"/>
    </row>
    <row r="42" spans="12:22">
      <c r="O42" s="35"/>
    </row>
  </sheetData>
  <sortState ref="B3:AB16">
    <sortCondition ref="G4:G16"/>
  </sortState>
  <phoneticPr fontId="3" type="noConversion"/>
  <pageMargins left="0.7" right="0.7" top="0.75" bottom="0.75" header="0.3" footer="0.3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"/>
  <sheetViews>
    <sheetView zoomScale="125" workbookViewId="0">
      <selection activeCell="A2" sqref="A2:A10"/>
    </sheetView>
  </sheetViews>
  <sheetFormatPr baseColWidth="10" defaultColWidth="14.83203125" defaultRowHeight="14" x14ac:dyDescent="0"/>
  <cols>
    <col min="1" max="1" width="29.6640625" style="1" customWidth="1"/>
    <col min="2" max="2" width="21.5" style="1" customWidth="1"/>
    <col min="3" max="3" width="7" style="1" bestFit="1" customWidth="1"/>
    <col min="4" max="4" width="17.83203125" style="1" customWidth="1"/>
    <col min="5" max="5" width="14.83203125" style="1"/>
    <col min="6" max="6" width="12" style="1" bestFit="1" customWidth="1"/>
    <col min="7" max="7" width="17.83203125" style="1" customWidth="1"/>
    <col min="8" max="11" width="11.5" style="1" bestFit="1" customWidth="1"/>
    <col min="12" max="12" width="14.83203125" style="1"/>
    <col min="13" max="13" width="8.6640625" style="1" bestFit="1" customWidth="1"/>
    <col min="14" max="14" width="9.83203125" style="1" bestFit="1" customWidth="1"/>
    <col min="15" max="15" width="14.83203125" style="1"/>
    <col min="16" max="17" width="9.83203125" style="1" bestFit="1" customWidth="1"/>
    <col min="18" max="18" width="9" style="1" bestFit="1" customWidth="1"/>
    <col min="19" max="19" width="8.6640625" style="1" bestFit="1" customWidth="1"/>
    <col min="20" max="20" width="9.1640625" style="1" bestFit="1" customWidth="1"/>
    <col min="21" max="21" width="8.6640625" style="1" bestFit="1" customWidth="1"/>
    <col min="22" max="22" width="14.83203125" style="1"/>
    <col min="23" max="23" width="9.5" style="1" bestFit="1" customWidth="1"/>
    <col min="24" max="24" width="9.83203125" style="1" bestFit="1" customWidth="1"/>
    <col min="25" max="25" width="9.1640625" style="1" bestFit="1" customWidth="1"/>
    <col min="26" max="26" width="18.33203125" style="1" bestFit="1" customWidth="1"/>
    <col min="27" max="27" width="14.83203125" style="1"/>
    <col min="29" max="16384" width="14.83203125" style="1"/>
  </cols>
  <sheetData>
    <row r="1" spans="1:28">
      <c r="G1" s="2" t="s">
        <v>8</v>
      </c>
      <c r="O1" s="3" t="s">
        <v>41</v>
      </c>
      <c r="W1" s="2" t="s">
        <v>25</v>
      </c>
    </row>
    <row r="2" spans="1:28" s="4" customFormat="1" ht="28">
      <c r="A2" s="4" t="s">
        <v>35</v>
      </c>
      <c r="B2" s="5"/>
      <c r="C2" s="5" t="s">
        <v>0</v>
      </c>
      <c r="D2" s="5" t="s">
        <v>9</v>
      </c>
      <c r="E2" s="6" t="s">
        <v>11</v>
      </c>
      <c r="F2" s="5" t="s">
        <v>10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19</v>
      </c>
      <c r="L2" s="5" t="s">
        <v>23</v>
      </c>
      <c r="M2" s="5" t="s">
        <v>24</v>
      </c>
      <c r="N2" s="5" t="s">
        <v>14</v>
      </c>
      <c r="O2" s="7" t="s">
        <v>5</v>
      </c>
      <c r="P2" s="5" t="s">
        <v>6</v>
      </c>
      <c r="Q2" s="5" t="s">
        <v>3</v>
      </c>
      <c r="R2" s="5" t="s">
        <v>7</v>
      </c>
      <c r="S2" s="5" t="s">
        <v>19</v>
      </c>
      <c r="T2" s="5" t="s">
        <v>26</v>
      </c>
      <c r="U2" s="5" t="s">
        <v>24</v>
      </c>
      <c r="V2" s="5" t="s">
        <v>14</v>
      </c>
      <c r="W2" s="8" t="s">
        <v>12</v>
      </c>
      <c r="X2" s="5" t="s">
        <v>13</v>
      </c>
      <c r="Y2" s="5" t="s">
        <v>20</v>
      </c>
      <c r="Z2" s="5" t="s">
        <v>40</v>
      </c>
      <c r="AA2" s="9" t="s">
        <v>27</v>
      </c>
      <c r="AB2"/>
    </row>
    <row r="3" spans="1:28">
      <c r="B3" s="10">
        <v>41582</v>
      </c>
      <c r="C3" s="1">
        <v>374</v>
      </c>
      <c r="D3" s="11">
        <v>526000</v>
      </c>
      <c r="E3" s="12">
        <v>5</v>
      </c>
      <c r="F3" s="13">
        <f>D3*E3</f>
        <v>2630000</v>
      </c>
      <c r="G3" s="21">
        <v>3.8895819999999998E-2</v>
      </c>
      <c r="H3" s="21">
        <v>4.174638E-2</v>
      </c>
      <c r="I3" s="21">
        <v>3.9402619999999999E-2</v>
      </c>
      <c r="J3" s="20">
        <f>AVERAGE(G3:I3)</f>
        <v>4.0014939999999999E-2</v>
      </c>
      <c r="K3" s="20">
        <f>J3/F3</f>
        <v>1.521480608365019E-8</v>
      </c>
      <c r="L3" s="20">
        <f>K3*1000000000</f>
        <v>15.21480608365019</v>
      </c>
      <c r="M3" s="14">
        <f>STDEV(G3:I3)</f>
        <v>1.5207317038846801E-3</v>
      </c>
      <c r="N3" s="15">
        <f>(M3/J3)*100</f>
        <v>3.8004098066489167</v>
      </c>
      <c r="O3" s="22">
        <v>3.8813729999999998E-2</v>
      </c>
      <c r="P3" s="20">
        <v>4.3079609999999997E-2</v>
      </c>
      <c r="Q3" s="20">
        <v>4.4468229999999997E-2</v>
      </c>
      <c r="R3" s="20">
        <f t="shared" ref="R3:R8" si="0">AVERAGE(O3:Q3)</f>
        <v>4.2120523333333326E-2</v>
      </c>
      <c r="S3" s="20">
        <f>R3/F3</f>
        <v>1.6015408111533585E-8</v>
      </c>
      <c r="T3" s="15">
        <f t="shared" ref="T3:T8" si="1">S3*1000000000</f>
        <v>16.015408111533585</v>
      </c>
      <c r="U3" s="14">
        <f t="shared" ref="U3:U8" si="2">STDEV(O3:Q3)</f>
        <v>2.9467317468906688E-3</v>
      </c>
      <c r="V3" s="15">
        <f t="shared" ref="V3:V8" si="3">(U3/R3)*100</f>
        <v>6.9959523616808559</v>
      </c>
      <c r="W3" s="16">
        <f>J3-R3</f>
        <v>-2.1055833333333274E-3</v>
      </c>
      <c r="X3" s="13">
        <f>W3/F3</f>
        <v>-8.0060202788339448E-10</v>
      </c>
      <c r="Y3" s="14">
        <f t="shared" ref="Y3:Y8" si="4">X3*1000000000</f>
        <v>-0.80060202788339452</v>
      </c>
      <c r="Z3" s="15">
        <f t="shared" ref="Z3:Z8" si="5">N3+V3</f>
        <v>10.796362168329772</v>
      </c>
      <c r="AA3" s="17">
        <f t="shared" ref="AA3:AA8" si="6">Y3*(Z3/100)</f>
        <v>-8.643589445728378E-2</v>
      </c>
    </row>
    <row r="4" spans="1:28">
      <c r="A4" s="1" t="s">
        <v>36</v>
      </c>
      <c r="B4" s="10">
        <v>41582</v>
      </c>
      <c r="C4" s="1">
        <v>624</v>
      </c>
      <c r="D4" s="11">
        <v>400000</v>
      </c>
      <c r="E4" s="12">
        <v>5</v>
      </c>
      <c r="F4" s="13">
        <f t="shared" ref="F4:F8" si="7">D4*E4</f>
        <v>2000000</v>
      </c>
      <c r="G4" s="20">
        <v>6.8515380000000001E-2</v>
      </c>
      <c r="H4" s="20">
        <v>6.012932E-2</v>
      </c>
      <c r="I4" s="20">
        <v>6.2646579999999993E-2</v>
      </c>
      <c r="J4" s="20">
        <f t="shared" ref="J4:J8" si="8">AVERAGE(G4:I4)</f>
        <v>6.3763760000000003E-2</v>
      </c>
      <c r="K4" s="20">
        <f>J4/F4</f>
        <v>3.1881880000000002E-8</v>
      </c>
      <c r="L4" s="20">
        <f t="shared" ref="L4:L8" si="9">K4*1000000000</f>
        <v>31.881880000000002</v>
      </c>
      <c r="M4" s="14">
        <f>STDEV(G4:I4)</f>
        <v>4.3032044972555056E-3</v>
      </c>
      <c r="N4" s="15">
        <f>(M4/J4)*100</f>
        <v>6.7486680478935135</v>
      </c>
      <c r="O4" s="22">
        <v>3.9583229999999997E-2</v>
      </c>
      <c r="P4" s="20">
        <v>3.5144439999999999E-2</v>
      </c>
      <c r="Q4" s="20">
        <v>3.1953990000000002E-2</v>
      </c>
      <c r="R4" s="20">
        <f t="shared" si="0"/>
        <v>3.5560553333333335E-2</v>
      </c>
      <c r="S4" s="20">
        <f>R4/F4</f>
        <v>1.7780276666666668E-8</v>
      </c>
      <c r="T4" s="15">
        <f t="shared" si="1"/>
        <v>17.780276666666669</v>
      </c>
      <c r="U4" s="14">
        <f t="shared" si="2"/>
        <v>3.8316039035935483E-3</v>
      </c>
      <c r="V4" s="15">
        <f t="shared" si="3"/>
        <v>10.774871435990633</v>
      </c>
      <c r="W4" s="16">
        <f>J4-R4</f>
        <v>2.8203206666666668E-2</v>
      </c>
      <c r="X4" s="13">
        <f>W4/F4</f>
        <v>1.4101603333333334E-8</v>
      </c>
      <c r="Y4" s="18">
        <f t="shared" si="4"/>
        <v>14.101603333333335</v>
      </c>
      <c r="Z4" s="15">
        <f t="shared" si="5"/>
        <v>17.523539483884147</v>
      </c>
      <c r="AA4" s="17">
        <f t="shared" si="6"/>
        <v>2.4711000279773896</v>
      </c>
    </row>
    <row r="5" spans="1:28">
      <c r="A5" s="1" t="s">
        <v>37</v>
      </c>
      <c r="B5" s="19"/>
      <c r="D5" s="11" t="s">
        <v>30</v>
      </c>
      <c r="E5" s="12"/>
      <c r="F5" s="13"/>
      <c r="G5" s="20"/>
      <c r="H5" s="20"/>
      <c r="I5" s="20"/>
      <c r="J5" s="20"/>
      <c r="K5" s="20"/>
      <c r="L5" s="20"/>
      <c r="M5" s="14"/>
      <c r="N5" s="15"/>
      <c r="O5" s="22"/>
      <c r="P5" s="20"/>
      <c r="Q5" s="20"/>
      <c r="R5" s="20"/>
      <c r="S5" s="20"/>
      <c r="T5" s="15"/>
      <c r="U5" s="14"/>
      <c r="V5" s="15"/>
      <c r="W5" s="16"/>
      <c r="X5" s="13"/>
      <c r="Y5" s="14"/>
      <c r="Z5" s="15"/>
      <c r="AA5" s="17"/>
    </row>
    <row r="6" spans="1:28">
      <c r="A6" s="1" t="s">
        <v>38</v>
      </c>
      <c r="B6" s="19" t="s">
        <v>39</v>
      </c>
      <c r="D6" s="11"/>
      <c r="E6" s="12"/>
      <c r="F6" s="13"/>
      <c r="G6" s="20"/>
      <c r="H6" s="20"/>
      <c r="I6" s="20"/>
      <c r="J6" s="20"/>
      <c r="K6" s="20"/>
      <c r="L6" s="20"/>
      <c r="M6" s="14"/>
      <c r="N6" s="15"/>
      <c r="O6" s="22"/>
      <c r="P6" s="20"/>
      <c r="Q6" s="20"/>
      <c r="R6" s="20"/>
      <c r="S6" s="20"/>
      <c r="T6" s="15"/>
      <c r="U6" s="14"/>
      <c r="V6" s="15"/>
      <c r="W6" s="16"/>
      <c r="X6" s="13"/>
      <c r="Y6" s="14"/>
      <c r="Z6" s="15"/>
      <c r="AA6" s="17"/>
    </row>
    <row r="7" spans="1:28">
      <c r="B7" s="10">
        <v>41563</v>
      </c>
      <c r="C7" s="1">
        <v>374</v>
      </c>
      <c r="D7" s="13">
        <v>492000</v>
      </c>
      <c r="E7" s="12">
        <v>5</v>
      </c>
      <c r="F7" s="13">
        <f t="shared" si="7"/>
        <v>2460000</v>
      </c>
      <c r="G7" s="20">
        <v>2.863195E-2</v>
      </c>
      <c r="H7" s="20">
        <v>3.1794389999999999E-2</v>
      </c>
      <c r="I7" s="20">
        <v>2.8698379999999999E-2</v>
      </c>
      <c r="J7" s="20">
        <f t="shared" si="8"/>
        <v>2.9708239999999997E-2</v>
      </c>
      <c r="K7" s="20">
        <f>J7/F7</f>
        <v>1.2076520325203251E-8</v>
      </c>
      <c r="L7" s="20">
        <f t="shared" si="9"/>
        <v>12.076520325203251</v>
      </c>
      <c r="M7" s="14">
        <f>STDEV(G7:I7)</f>
        <v>1.8069641953010575E-3</v>
      </c>
      <c r="N7" s="15">
        <f>(M7/J7)*100</f>
        <v>6.082367031170671</v>
      </c>
      <c r="O7" s="22">
        <v>3.1981259999999997E-2</v>
      </c>
      <c r="P7" s="20">
        <v>3.3255380000000001E-2</v>
      </c>
      <c r="Q7" s="20">
        <v>3.347907E-2</v>
      </c>
      <c r="R7" s="20">
        <f t="shared" si="0"/>
        <v>3.2905236666666664E-2</v>
      </c>
      <c r="S7" s="20">
        <f>R7/F7</f>
        <v>1.3376112466124661E-8</v>
      </c>
      <c r="T7" s="15">
        <f t="shared" si="1"/>
        <v>13.37611246612466</v>
      </c>
      <c r="U7" s="14">
        <f t="shared" si="2"/>
        <v>8.0796594261969726E-4</v>
      </c>
      <c r="V7" s="15">
        <f t="shared" si="3"/>
        <v>2.455432704540232</v>
      </c>
      <c r="W7" s="16">
        <f>J7-R7</f>
        <v>-3.1969966666666669E-3</v>
      </c>
      <c r="X7" s="13">
        <f>W7/F7</f>
        <v>-1.2995921409214094E-9</v>
      </c>
      <c r="Y7" s="14">
        <f t="shared" si="4"/>
        <v>-1.2995921409214093</v>
      </c>
      <c r="Z7" s="15">
        <f t="shared" si="5"/>
        <v>8.5377997357109034</v>
      </c>
      <c r="AA7" s="17">
        <f t="shared" si="6"/>
        <v>-0.11095657437290775</v>
      </c>
    </row>
    <row r="8" spans="1:28">
      <c r="A8" s="1" t="s">
        <v>42</v>
      </c>
      <c r="B8" s="10">
        <v>41563</v>
      </c>
      <c r="C8" s="1">
        <v>624</v>
      </c>
      <c r="D8" s="13">
        <v>650000</v>
      </c>
      <c r="E8" s="12">
        <v>5</v>
      </c>
      <c r="F8" s="13">
        <f t="shared" si="7"/>
        <v>3250000</v>
      </c>
      <c r="G8" s="20">
        <v>5.748027E-2</v>
      </c>
      <c r="H8" s="20">
        <v>6.0984610000000002E-2</v>
      </c>
      <c r="I8" s="20">
        <v>5.6904059999999999E-2</v>
      </c>
      <c r="J8" s="20">
        <f t="shared" si="8"/>
        <v>5.8456313333333336E-2</v>
      </c>
      <c r="K8" s="20">
        <f>J8/F8</f>
        <v>1.7986557948717951E-8</v>
      </c>
      <c r="L8" s="20">
        <f t="shared" si="9"/>
        <v>17.986557948717952</v>
      </c>
      <c r="M8" s="14">
        <f>STDEV(G8:I8)</f>
        <v>2.2084423282108454E-3</v>
      </c>
      <c r="N8" s="15">
        <f>(M8/J8)*100</f>
        <v>3.7779363806569939</v>
      </c>
      <c r="O8" s="22">
        <v>3.5822619999999999E-2</v>
      </c>
      <c r="P8" s="20">
        <v>3.4303899999999998E-2</v>
      </c>
      <c r="Q8" s="20">
        <v>2.9959550000000001E-2</v>
      </c>
      <c r="R8" s="20">
        <f t="shared" si="0"/>
        <v>3.3362023333333331E-2</v>
      </c>
      <c r="S8" s="20">
        <f>R8/F8</f>
        <v>1.0265237948717948E-8</v>
      </c>
      <c r="T8" s="15">
        <f t="shared" si="1"/>
        <v>10.265237948717948</v>
      </c>
      <c r="U8" s="14">
        <f t="shared" si="2"/>
        <v>3.0429009510060173E-3</v>
      </c>
      <c r="V8" s="15">
        <f t="shared" si="3"/>
        <v>9.1208525352409708</v>
      </c>
      <c r="W8" s="16">
        <f>J8-R8</f>
        <v>2.5094290000000005E-2</v>
      </c>
      <c r="X8" s="13">
        <f>W8/F8</f>
        <v>7.7213200000000012E-9</v>
      </c>
      <c r="Y8" s="18">
        <f t="shared" si="4"/>
        <v>7.7213200000000013</v>
      </c>
      <c r="Z8" s="15">
        <f t="shared" si="5"/>
        <v>12.898788915897965</v>
      </c>
      <c r="AA8" s="17">
        <f t="shared" si="6"/>
        <v>0.99595676832101299</v>
      </c>
    </row>
    <row r="9" spans="1:28">
      <c r="A9" s="1" t="s">
        <v>43</v>
      </c>
      <c r="D9" s="1" t="s">
        <v>33</v>
      </c>
    </row>
    <row r="10" spans="1:28">
      <c r="A10" s="1" t="s">
        <v>44</v>
      </c>
      <c r="D10" s="1" t="s">
        <v>31</v>
      </c>
      <c r="E10" s="13">
        <v>650000</v>
      </c>
    </row>
    <row r="11" spans="1:28">
      <c r="D11" s="1" t="s">
        <v>32</v>
      </c>
      <c r="E11" s="13">
        <v>163000</v>
      </c>
    </row>
  </sheetData>
  <phoneticPr fontId="3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ChrisJohns &amp; ChrisBrown_Data</vt:lpstr>
      <vt:lpstr>AlwinMui_Data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IMCS</dc:creator>
  <cp:lastModifiedBy>Kay Bidle</cp:lastModifiedBy>
  <dcterms:created xsi:type="dcterms:W3CDTF">2013-03-06T15:49:56Z</dcterms:created>
  <dcterms:modified xsi:type="dcterms:W3CDTF">2014-04-16T14:59:48Z</dcterms:modified>
</cp:coreProperties>
</file>