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2100" yWindow="1240" windowWidth="34960" windowHeight="21260" tabRatio="500" activeTab="1"/>
  </bookViews>
  <sheets>
    <sheet name="setup" sheetId="3" r:id="rId1"/>
    <sheet name="abundance" sheetId="1" r:id="rId2"/>
    <sheet name="rates" sheetId="2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3" i="2" l="1"/>
  <c r="H7" i="1"/>
  <c r="M23" i="2"/>
  <c r="L24" i="2"/>
  <c r="N24" i="2"/>
  <c r="F50" i="3"/>
  <c r="F51" i="3"/>
  <c r="F53" i="3"/>
  <c r="I17" i="2"/>
  <c r="H17" i="2"/>
  <c r="E18" i="2"/>
  <c r="E12" i="2"/>
  <c r="E11" i="2"/>
  <c r="H11" i="2"/>
  <c r="E24" i="2"/>
  <c r="E23" i="2"/>
  <c r="H23" i="2"/>
  <c r="E16" i="2"/>
  <c r="E14" i="2"/>
  <c r="I11" i="2"/>
  <c r="E28" i="2"/>
  <c r="E26" i="2"/>
  <c r="I23" i="2"/>
  <c r="I12" i="2"/>
  <c r="H12" i="2"/>
  <c r="E13" i="2"/>
  <c r="J11" i="2"/>
  <c r="E36" i="2"/>
  <c r="E35" i="2"/>
  <c r="H35" i="2"/>
  <c r="E49" i="2"/>
  <c r="E47" i="2"/>
  <c r="J47" i="2"/>
  <c r="E61" i="2"/>
  <c r="E59" i="2"/>
  <c r="J59" i="2"/>
  <c r="N59" i="2"/>
  <c r="E52" i="2"/>
  <c r="E50" i="2"/>
  <c r="K47" i="2"/>
  <c r="E64" i="2"/>
  <c r="E62" i="2"/>
  <c r="K59" i="2"/>
  <c r="O59" i="2"/>
  <c r="O60" i="2"/>
  <c r="N60" i="2"/>
  <c r="E48" i="2"/>
  <c r="H47" i="2"/>
  <c r="E60" i="2"/>
  <c r="H59" i="2"/>
  <c r="L59" i="2"/>
  <c r="I47" i="2"/>
  <c r="I59" i="2"/>
  <c r="M59" i="2"/>
  <c r="M60" i="2"/>
  <c r="L60" i="2"/>
  <c r="E31" i="2"/>
  <c r="E29" i="2"/>
  <c r="J29" i="2"/>
  <c r="E43" i="2"/>
  <c r="E41" i="2"/>
  <c r="J41" i="2"/>
  <c r="N41" i="2"/>
  <c r="E34" i="2"/>
  <c r="E32" i="2"/>
  <c r="K29" i="2"/>
  <c r="E46" i="2"/>
  <c r="E44" i="2"/>
  <c r="K41" i="2"/>
  <c r="O41" i="2"/>
  <c r="O42" i="2"/>
  <c r="N42" i="2"/>
  <c r="E30" i="2"/>
  <c r="H29" i="2"/>
  <c r="E42" i="2"/>
  <c r="H41" i="2"/>
  <c r="L41" i="2"/>
  <c r="I29" i="2"/>
  <c r="I41" i="2"/>
  <c r="M41" i="2"/>
  <c r="M42" i="2"/>
  <c r="L42" i="2"/>
  <c r="E25" i="2"/>
  <c r="J23" i="2"/>
  <c r="N23" i="2"/>
  <c r="K11" i="2"/>
  <c r="K23" i="2"/>
  <c r="O23" i="2"/>
  <c r="O24" i="2"/>
  <c r="M24" i="2"/>
  <c r="K60" i="2"/>
  <c r="J60" i="2"/>
  <c r="I60" i="2"/>
  <c r="H60" i="2"/>
  <c r="E55" i="2"/>
  <c r="E53" i="2"/>
  <c r="J53" i="2"/>
  <c r="E58" i="2"/>
  <c r="E56" i="2"/>
  <c r="K53" i="2"/>
  <c r="K54" i="2"/>
  <c r="J54" i="2"/>
  <c r="E54" i="2"/>
  <c r="H53" i="2"/>
  <c r="I53" i="2"/>
  <c r="I54" i="2"/>
  <c r="H54" i="2"/>
  <c r="K48" i="2"/>
  <c r="J48" i="2"/>
  <c r="I48" i="2"/>
  <c r="H48" i="2"/>
  <c r="K42" i="2"/>
  <c r="J42" i="2"/>
  <c r="I42" i="2"/>
  <c r="H42" i="2"/>
  <c r="E37" i="2"/>
  <c r="J35" i="2"/>
  <c r="E40" i="2"/>
  <c r="E38" i="2"/>
  <c r="K35" i="2"/>
  <c r="K36" i="2"/>
  <c r="J36" i="2"/>
  <c r="I35" i="2"/>
  <c r="I36" i="2"/>
  <c r="H36" i="2"/>
  <c r="K30" i="2"/>
  <c r="J30" i="2"/>
  <c r="I30" i="2"/>
  <c r="H30" i="2"/>
  <c r="K24" i="2"/>
  <c r="J24" i="2"/>
  <c r="I24" i="2"/>
  <c r="H24" i="2"/>
  <c r="E19" i="2"/>
  <c r="E17" i="2"/>
  <c r="J17" i="2"/>
  <c r="E22" i="2"/>
  <c r="E20" i="2"/>
  <c r="K17" i="2"/>
  <c r="K18" i="2"/>
  <c r="J18" i="2"/>
  <c r="I18" i="2"/>
  <c r="H18" i="2"/>
  <c r="J12" i="2"/>
  <c r="K12" i="2"/>
  <c r="E7" i="2"/>
  <c r="E5" i="2"/>
  <c r="J5" i="2"/>
  <c r="E10" i="2"/>
  <c r="E8" i="2"/>
  <c r="K5" i="2"/>
  <c r="K6" i="2"/>
  <c r="J6" i="2"/>
  <c r="E6" i="2"/>
  <c r="H5" i="2"/>
  <c r="I5" i="2"/>
  <c r="I6" i="2"/>
  <c r="H6" i="2"/>
  <c r="E9" i="2"/>
  <c r="E15" i="2"/>
  <c r="E21" i="2"/>
  <c r="E27" i="2"/>
  <c r="E33" i="2"/>
  <c r="E39" i="2"/>
  <c r="E45" i="2"/>
  <c r="E51" i="2"/>
  <c r="E57" i="2"/>
  <c r="E63" i="2"/>
  <c r="F64" i="2"/>
  <c r="F63" i="2"/>
  <c r="F62" i="2"/>
  <c r="F61" i="2"/>
  <c r="F60" i="2"/>
  <c r="F59" i="2"/>
  <c r="F46" i="2"/>
  <c r="F45" i="2"/>
  <c r="F44" i="2"/>
  <c r="F43" i="2"/>
  <c r="F42" i="2"/>
  <c r="F41" i="2"/>
  <c r="F28" i="2"/>
  <c r="F27" i="2"/>
  <c r="F26" i="2"/>
  <c r="F25" i="2"/>
  <c r="F24" i="2"/>
  <c r="F23" i="2"/>
  <c r="F10" i="2"/>
  <c r="F9" i="2"/>
  <c r="F8" i="2"/>
  <c r="F7" i="2"/>
  <c r="F6" i="2"/>
  <c r="F5" i="2"/>
  <c r="O63" i="1"/>
  <c r="N63" i="1"/>
  <c r="L63" i="1"/>
  <c r="K63" i="1"/>
  <c r="I63" i="1"/>
  <c r="H63" i="1"/>
  <c r="O62" i="1"/>
  <c r="N62" i="1"/>
  <c r="L62" i="1"/>
  <c r="K62" i="1"/>
  <c r="I62" i="1"/>
  <c r="H62" i="1"/>
  <c r="O61" i="1"/>
  <c r="N61" i="1"/>
  <c r="L61" i="1"/>
  <c r="K61" i="1"/>
  <c r="I61" i="1"/>
  <c r="H61" i="1"/>
  <c r="O57" i="1"/>
  <c r="N57" i="1"/>
  <c r="L57" i="1"/>
  <c r="K57" i="1"/>
  <c r="O56" i="1"/>
  <c r="N56" i="1"/>
  <c r="L56" i="1"/>
  <c r="K56" i="1"/>
  <c r="O55" i="1"/>
  <c r="N55" i="1"/>
  <c r="L55" i="1"/>
  <c r="K55" i="1"/>
  <c r="N51" i="1"/>
  <c r="L51" i="1"/>
  <c r="K51" i="1"/>
  <c r="O50" i="1"/>
  <c r="N50" i="1"/>
  <c r="L50" i="1"/>
  <c r="K50" i="1"/>
  <c r="O49" i="1"/>
  <c r="N49" i="1"/>
  <c r="L49" i="1"/>
  <c r="K49" i="1"/>
  <c r="O45" i="1"/>
  <c r="N45" i="1"/>
  <c r="L45" i="1"/>
  <c r="K45" i="1"/>
  <c r="I45" i="1"/>
  <c r="H45" i="1"/>
  <c r="O44" i="1"/>
  <c r="N44" i="1"/>
  <c r="L44" i="1"/>
  <c r="K44" i="1"/>
  <c r="I44" i="1"/>
  <c r="H44" i="1"/>
  <c r="O43" i="1"/>
  <c r="N43" i="1"/>
  <c r="L43" i="1"/>
  <c r="K43" i="1"/>
  <c r="I43" i="1"/>
  <c r="H43" i="1"/>
  <c r="O39" i="1"/>
  <c r="N39" i="1"/>
  <c r="L39" i="1"/>
  <c r="K39" i="1"/>
  <c r="O38" i="1"/>
  <c r="N38" i="1"/>
  <c r="L38" i="1"/>
  <c r="K38" i="1"/>
  <c r="O37" i="1"/>
  <c r="N37" i="1"/>
  <c r="L37" i="1"/>
  <c r="K37" i="1"/>
  <c r="O33" i="1"/>
  <c r="N33" i="1"/>
  <c r="L33" i="1"/>
  <c r="K33" i="1"/>
  <c r="O32" i="1"/>
  <c r="N32" i="1"/>
  <c r="L32" i="1"/>
  <c r="K32" i="1"/>
  <c r="O31" i="1"/>
  <c r="N31" i="1"/>
  <c r="L31" i="1"/>
  <c r="K31" i="1"/>
  <c r="O27" i="1"/>
  <c r="N27" i="1"/>
  <c r="L27" i="1"/>
  <c r="K27" i="1"/>
  <c r="I27" i="1"/>
  <c r="H27" i="1"/>
  <c r="O26" i="1"/>
  <c r="N26" i="1"/>
  <c r="L26" i="1"/>
  <c r="K26" i="1"/>
  <c r="I26" i="1"/>
  <c r="H26" i="1"/>
  <c r="O25" i="1"/>
  <c r="N25" i="1"/>
  <c r="L25" i="1"/>
  <c r="K25" i="1"/>
  <c r="I25" i="1"/>
  <c r="H25" i="1"/>
  <c r="O21" i="1"/>
  <c r="N21" i="1"/>
  <c r="L21" i="1"/>
  <c r="K21" i="1"/>
  <c r="O20" i="1"/>
  <c r="N20" i="1"/>
  <c r="L20" i="1"/>
  <c r="K20" i="1"/>
  <c r="O19" i="1"/>
  <c r="N19" i="1"/>
  <c r="L19" i="1"/>
  <c r="K19" i="1"/>
  <c r="O15" i="1"/>
  <c r="N15" i="1"/>
  <c r="L15" i="1"/>
  <c r="K15" i="1"/>
  <c r="O14" i="1"/>
  <c r="N14" i="1"/>
  <c r="L14" i="1"/>
  <c r="K14" i="1"/>
  <c r="O13" i="1"/>
  <c r="N13" i="1"/>
  <c r="L13" i="1"/>
  <c r="K13" i="1"/>
  <c r="O9" i="1"/>
  <c r="O8" i="1"/>
  <c r="O7" i="1"/>
  <c r="I9" i="1"/>
  <c r="I8" i="1"/>
  <c r="I7" i="1"/>
  <c r="L9" i="1"/>
  <c r="L8" i="1"/>
  <c r="L7" i="1"/>
  <c r="N8" i="1"/>
  <c r="N9" i="1"/>
  <c r="N7" i="1"/>
  <c r="K8" i="1"/>
  <c r="K9" i="1"/>
  <c r="K7" i="1"/>
  <c r="H8" i="1"/>
  <c r="H9" i="1"/>
</calcChain>
</file>

<file path=xl/sharedStrings.xml><?xml version="1.0" encoding="utf-8"?>
<sst xmlns="http://schemas.openxmlformats.org/spreadsheetml/2006/main" count="387" uniqueCount="125">
  <si>
    <t>OMA</t>
  </si>
  <si>
    <t>OMB</t>
  </si>
  <si>
    <t>OM-logA</t>
  </si>
  <si>
    <t>OM-logB</t>
  </si>
  <si>
    <t>OM-stat1A</t>
  </si>
  <si>
    <t>OM-stat1B</t>
  </si>
  <si>
    <t>OM-stat2A</t>
  </si>
  <si>
    <t>OM-stat2B</t>
  </si>
  <si>
    <t>Spent-logA</t>
  </si>
  <si>
    <t>-</t>
  </si>
  <si>
    <t>Spent-logB</t>
  </si>
  <si>
    <t>Spent-stat1A</t>
  </si>
  <si>
    <t>Spent-stat1B</t>
  </si>
  <si>
    <t>Spent-stat2A</t>
  </si>
  <si>
    <t>Spent-stat2B</t>
  </si>
  <si>
    <t>logA</t>
  </si>
  <si>
    <t>logB</t>
  </si>
  <si>
    <t>stat1A</t>
  </si>
  <si>
    <t>stat1B</t>
  </si>
  <si>
    <t>stat2A</t>
  </si>
  <si>
    <t>stat2B</t>
  </si>
  <si>
    <t>Oxy count(cells/ml)</t>
  </si>
  <si>
    <t>Prey count(cells/ml)</t>
  </si>
  <si>
    <t>Fv/Fm</t>
  </si>
  <si>
    <t>t</t>
  </si>
  <si>
    <t>ratio</t>
  </si>
  <si>
    <t>Oxyrrhis</t>
  </si>
  <si>
    <t>PT</t>
  </si>
  <si>
    <t xml:space="preserve"> </t>
  </si>
  <si>
    <t>Day1</t>
  </si>
  <si>
    <t>Day2</t>
  </si>
  <si>
    <t>K</t>
  </si>
  <si>
    <t>G</t>
  </si>
  <si>
    <t>G (K-U)</t>
  </si>
  <si>
    <t>ln(cells)</t>
  </si>
  <si>
    <t>log</t>
  </si>
  <si>
    <t xml:space="preserve">Please provide blanks: for these, filter the same volume of filtered sterile seawater (n=2), only once. </t>
  </si>
  <si>
    <t>Store at -80C; Acid wash filtration rig prior to filtering</t>
  </si>
  <si>
    <t>total:</t>
  </si>
  <si>
    <t>use filter from above (pre-combusted!)</t>
  </si>
  <si>
    <t>oxylipins</t>
  </si>
  <si>
    <t>BVM_chem</t>
  </si>
  <si>
    <t>Filter through a GF/F or GF/C; T24 &amp; 48</t>
  </si>
  <si>
    <t>Volatiles</t>
  </si>
  <si>
    <t>Filter 0.2um (syringe); all time points</t>
  </si>
  <si>
    <t>TOF</t>
  </si>
  <si>
    <t>TM_chem</t>
  </si>
  <si>
    <t>comment</t>
  </si>
  <si>
    <t>total (vol)</t>
  </si>
  <si>
    <t>samples</t>
  </si>
  <si>
    <t>vol</t>
  </si>
  <si>
    <t>Chemistry</t>
  </si>
  <si>
    <t>Sample these at T0, 24, 48h</t>
  </si>
  <si>
    <t>cells</t>
  </si>
  <si>
    <t>Fire</t>
  </si>
  <si>
    <t>ml</t>
  </si>
  <si>
    <t>flasks:</t>
  </si>
  <si>
    <t>Pt</t>
  </si>
  <si>
    <t>none</t>
  </si>
  <si>
    <t>prey_only-2</t>
  </si>
  <si>
    <t>prey_only-1</t>
  </si>
  <si>
    <t>prey_only-log</t>
  </si>
  <si>
    <t>prey-spent-stat-2</t>
  </si>
  <si>
    <t>prey-spent-stat-1</t>
  </si>
  <si>
    <t>prey_spent-log</t>
  </si>
  <si>
    <t>Oxy</t>
  </si>
  <si>
    <t>graz-stat-2</t>
  </si>
  <si>
    <t>graz-stat-1</t>
  </si>
  <si>
    <t xml:space="preserve">Oxy </t>
  </si>
  <si>
    <t>graz-log</t>
  </si>
  <si>
    <t>na</t>
  </si>
  <si>
    <t>Oxy-only</t>
  </si>
  <si>
    <t>media</t>
  </si>
  <si>
    <t>prey</t>
  </si>
  <si>
    <t>treat</t>
  </si>
  <si>
    <t>treatments</t>
  </si>
  <si>
    <t>prey growth state</t>
  </si>
  <si>
    <t>stationary</t>
  </si>
  <si>
    <t>filtered seawater with Oxy</t>
  </si>
  <si>
    <t>GF/C-filtered Oxy culture</t>
  </si>
  <si>
    <t>filtered seawater</t>
  </si>
  <si>
    <t>Oxy@2333 cells/ml</t>
  </si>
  <si>
    <t>PT log culture (10/7/) @ 679890 cells/ml  Fv/Fm=.594</t>
  </si>
  <si>
    <t>PT stationary 1 culture (9/25) @ 1900000 cells/ml   Fv/Fm=.359</t>
  </si>
  <si>
    <t>PT stationary 2 culture (9/6/) @ 2300000 cells/ml  Fv/Fm=.384</t>
  </si>
  <si>
    <t>I added 50ml of Oxy culture and 50ml of seawater to 8 flasks. I left 2 flasks without prey. Innoculated the remaining flasks with the appropriate prey:</t>
  </si>
  <si>
    <t>Pt log- 1.7 ml</t>
  </si>
  <si>
    <t>Pt sta1- 0.614 ml</t>
  </si>
  <si>
    <t>Pt sta2- .507 ml</t>
  </si>
  <si>
    <t>I also added 50ml of Oxy culture filtrate and 50ml of seawater to 6 additional flasks. Added the appropriate prey to each flask as above.</t>
  </si>
  <si>
    <t>I added 100ml of seawater to 6 flasks and inoculated with prey as above.</t>
  </si>
  <si>
    <t>Experiment started ~11:15 am 10/813</t>
  </si>
  <si>
    <t>strain</t>
  </si>
  <si>
    <t>PY-21</t>
  </si>
  <si>
    <t>ccmp 2561</t>
  </si>
  <si>
    <t>10/8/13 Oxyrrhis marina grazing experiment with Phaeodactylum tricornutum (Pt)</t>
  </si>
  <si>
    <t>OM = Oxyrrhis marina</t>
  </si>
  <si>
    <t>OM-A</t>
  </si>
  <si>
    <t>OM-B</t>
  </si>
  <si>
    <t>time (d)</t>
  </si>
  <si>
    <t>predator</t>
  </si>
  <si>
    <t>Testing grazing on Pt in log vs. stationary phase; used two different stationary phase cultures (of different ages)</t>
  </si>
  <si>
    <t>FIRE</t>
  </si>
  <si>
    <t>cells/ml</t>
  </si>
  <si>
    <t>mean</t>
  </si>
  <si>
    <t>SD</t>
  </si>
  <si>
    <t>Mean</t>
  </si>
  <si>
    <t>Prey count (cells/ml)</t>
  </si>
  <si>
    <t>growth</t>
  </si>
  <si>
    <t>grazing</t>
  </si>
  <si>
    <t>Oxy only</t>
  </si>
  <si>
    <t>Pt-log in spent medium</t>
  </si>
  <si>
    <t>spent medium = filtered Oxy culture (no Oxy)</t>
  </si>
  <si>
    <t>log Pt in FSW</t>
  </si>
  <si>
    <t>FSW = filtered seawater</t>
  </si>
  <si>
    <t>Oxy + log-Pt</t>
  </si>
  <si>
    <t>Pt-Stat-1 in spent medium</t>
  </si>
  <si>
    <t>Oxy + stat-2 Pt</t>
  </si>
  <si>
    <t>Pt-Stat-2 in spent medium</t>
  </si>
  <si>
    <t>Stat Pt-1 in FSW</t>
  </si>
  <si>
    <t>Stat Pt-2 in FSW</t>
  </si>
  <si>
    <t>Oxy + stat-1 Pt</t>
  </si>
  <si>
    <t>stat = stationary</t>
  </si>
  <si>
    <t>definition</t>
  </si>
  <si>
    <t>Experiment run by David Beaudoin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</si>
</sst>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sz val="12"/>
      <color theme="1"/>
      <name val="Times New Roman"/>
    </font>
    <font>
      <u/>
      <sz val="12"/>
      <color theme="1"/>
      <name val="Times New Roman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Times New Roman"/>
    </font>
    <font>
      <b/>
      <u/>
      <sz val="12"/>
      <color theme="1"/>
      <name val="Calibri"/>
      <scheme val="minor"/>
    </font>
    <font>
      <b/>
      <sz val="12"/>
      <color rgb="FFFF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1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5" xfId="0" applyBorder="1"/>
    <xf numFmtId="0" fontId="5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left"/>
    </xf>
    <xf numFmtId="0" fontId="8" fillId="0" borderId="8" xfId="0" applyFont="1" applyBorder="1" applyAlignment="1">
      <alignment horizontal="center"/>
    </xf>
    <xf numFmtId="0" fontId="0" fillId="2" borderId="1" xfId="0" applyFill="1" applyBorder="1"/>
    <xf numFmtId="0" fontId="0" fillId="2" borderId="3" xfId="0" applyFill="1" applyBorder="1"/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2" fontId="0" fillId="0" borderId="0" xfId="0" applyNumberFormat="1"/>
    <xf numFmtId="2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3" fontId="0" fillId="0" borderId="0" xfId="0" applyNumberFormat="1"/>
    <xf numFmtId="0" fontId="7" fillId="0" borderId="0" xfId="0" applyFont="1" applyAlignment="1">
      <alignment horizontal="center" wrapText="1"/>
    </xf>
    <xf numFmtId="0" fontId="0" fillId="0" borderId="0" xfId="0" applyFill="1" applyBorder="1"/>
    <xf numFmtId="16" fontId="0" fillId="0" borderId="0" xfId="0" applyNumberFormat="1"/>
  </cellXfs>
  <cellStyles count="1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topLeftCell="A8" workbookViewId="0">
      <selection activeCell="I32" sqref="I32"/>
    </sheetView>
  </sheetViews>
  <sheetFormatPr baseColWidth="10" defaultRowHeight="15" x14ac:dyDescent="0"/>
  <cols>
    <col min="1" max="1" width="5.83203125" customWidth="1"/>
    <col min="2" max="2" width="14.6640625" customWidth="1"/>
    <col min="5" max="5" width="10" customWidth="1"/>
    <col min="6" max="6" width="25.1640625" customWidth="1"/>
    <col min="7" max="7" width="9.5" style="7" customWidth="1"/>
    <col min="9" max="9" width="9.6640625" customWidth="1"/>
    <col min="10" max="10" width="10.83203125" customWidth="1"/>
    <col min="12" max="12" width="7.83203125" customWidth="1"/>
  </cols>
  <sheetData>
    <row r="1" spans="1:2">
      <c r="A1" t="s">
        <v>124</v>
      </c>
    </row>
    <row r="2" spans="1:2">
      <c r="A2" s="1" t="s">
        <v>95</v>
      </c>
    </row>
    <row r="3" spans="1:2">
      <c r="A3" t="s">
        <v>101</v>
      </c>
    </row>
    <row r="4" spans="1:2">
      <c r="A4" s="40"/>
      <c r="B4" t="s">
        <v>92</v>
      </c>
    </row>
    <row r="5" spans="1:2">
      <c r="A5" s="1" t="s">
        <v>65</v>
      </c>
      <c r="B5" t="s">
        <v>93</v>
      </c>
    </row>
    <row r="6" spans="1:2">
      <c r="A6" s="1" t="s">
        <v>57</v>
      </c>
      <c r="B6" s="41" t="s">
        <v>94</v>
      </c>
    </row>
    <row r="7" spans="1:2">
      <c r="A7" s="1"/>
    </row>
    <row r="8" spans="1:2">
      <c r="A8" s="1" t="s">
        <v>81</v>
      </c>
    </row>
    <row r="9" spans="1:2">
      <c r="A9" s="1" t="s">
        <v>82</v>
      </c>
    </row>
    <row r="10" spans="1:2">
      <c r="A10" s="1" t="s">
        <v>83</v>
      </c>
    </row>
    <row r="11" spans="1:2">
      <c r="A11" s="1" t="s">
        <v>84</v>
      </c>
    </row>
    <row r="12" spans="1:2">
      <c r="A12" s="1"/>
    </row>
    <row r="13" spans="1:2">
      <c r="A13" s="1"/>
    </row>
    <row r="14" spans="1:2">
      <c r="A14" s="1" t="s">
        <v>85</v>
      </c>
    </row>
    <row r="15" spans="1:2">
      <c r="A15" s="1"/>
    </row>
    <row r="16" spans="1:2">
      <c r="A16" s="1" t="s">
        <v>86</v>
      </c>
    </row>
    <row r="17" spans="1:16">
      <c r="A17" s="1" t="s">
        <v>87</v>
      </c>
    </row>
    <row r="18" spans="1:16">
      <c r="A18" s="1" t="s">
        <v>88</v>
      </c>
    </row>
    <row r="19" spans="1:16">
      <c r="A19" s="1"/>
      <c r="P19" s="38"/>
    </row>
    <row r="20" spans="1:16">
      <c r="A20" s="1" t="s">
        <v>89</v>
      </c>
    </row>
    <row r="21" spans="1:16">
      <c r="A21" s="1"/>
    </row>
    <row r="22" spans="1:16">
      <c r="A22" s="1" t="s">
        <v>90</v>
      </c>
    </row>
    <row r="23" spans="1:16">
      <c r="A23" s="1"/>
    </row>
    <row r="24" spans="1:16">
      <c r="A24" s="1" t="s">
        <v>91</v>
      </c>
    </row>
    <row r="26" spans="1:16">
      <c r="C26" t="s">
        <v>75</v>
      </c>
      <c r="G26"/>
      <c r="H26" s="7"/>
    </row>
    <row r="27" spans="1:16" s="36" customFormat="1" ht="45">
      <c r="B27" s="36" t="s">
        <v>74</v>
      </c>
      <c r="C27" s="36" t="s">
        <v>100</v>
      </c>
      <c r="D27" s="36" t="s">
        <v>73</v>
      </c>
      <c r="E27" s="39" t="s">
        <v>76</v>
      </c>
      <c r="F27" s="36" t="s">
        <v>72</v>
      </c>
      <c r="H27" s="37"/>
      <c r="K27" s="37"/>
      <c r="L27" s="37"/>
    </row>
    <row r="28" spans="1:16" s="36" customFormat="1">
      <c r="A28" s="31">
        <v>1</v>
      </c>
      <c r="B28" s="34" t="s">
        <v>71</v>
      </c>
      <c r="C28" s="34" t="s">
        <v>68</v>
      </c>
      <c r="D28" s="34" t="s">
        <v>58</v>
      </c>
      <c r="E28" s="33" t="s">
        <v>70</v>
      </c>
      <c r="F28" s="35" t="s">
        <v>78</v>
      </c>
      <c r="G28" s="33"/>
      <c r="H28" s="33"/>
      <c r="I28" s="32"/>
      <c r="J28" s="33"/>
      <c r="K28" s="30"/>
      <c r="L28" s="29"/>
    </row>
    <row r="29" spans="1:16">
      <c r="A29" s="31">
        <v>2</v>
      </c>
      <c r="B29" s="34" t="s">
        <v>69</v>
      </c>
      <c r="C29" s="34" t="s">
        <v>68</v>
      </c>
      <c r="D29" s="34" t="s">
        <v>57</v>
      </c>
      <c r="E29" s="34" t="s">
        <v>35</v>
      </c>
      <c r="F29" s="35" t="s">
        <v>78</v>
      </c>
      <c r="G29" s="33"/>
      <c r="H29" s="33"/>
      <c r="I29" s="32"/>
      <c r="J29" s="31"/>
      <c r="K29" s="30"/>
      <c r="L29" s="29"/>
    </row>
    <row r="30" spans="1:16">
      <c r="A30" s="31">
        <v>3</v>
      </c>
      <c r="B30" s="34" t="s">
        <v>67</v>
      </c>
      <c r="C30" s="34" t="s">
        <v>65</v>
      </c>
      <c r="D30" s="34" t="s">
        <v>57</v>
      </c>
      <c r="E30" s="34" t="s">
        <v>77</v>
      </c>
      <c r="F30" s="35" t="s">
        <v>78</v>
      </c>
      <c r="G30" s="33"/>
      <c r="H30" s="33"/>
      <c r="I30" s="32"/>
      <c r="J30" s="31"/>
      <c r="K30" s="30"/>
      <c r="L30" s="29"/>
    </row>
    <row r="31" spans="1:16">
      <c r="A31" s="31">
        <v>4</v>
      </c>
      <c r="B31" s="34" t="s">
        <v>66</v>
      </c>
      <c r="C31" s="34" t="s">
        <v>65</v>
      </c>
      <c r="D31" s="34" t="s">
        <v>57</v>
      </c>
      <c r="E31" s="34" t="s">
        <v>77</v>
      </c>
      <c r="F31" s="35" t="s">
        <v>78</v>
      </c>
      <c r="G31" s="33"/>
      <c r="H31" s="33"/>
      <c r="I31" s="32"/>
      <c r="J31" s="31"/>
      <c r="K31" s="30"/>
      <c r="L31" s="29"/>
    </row>
    <row r="32" spans="1:16">
      <c r="A32" s="31">
        <v>5</v>
      </c>
      <c r="B32" s="34" t="s">
        <v>64</v>
      </c>
      <c r="C32" s="34" t="s">
        <v>58</v>
      </c>
      <c r="D32" s="34" t="s">
        <v>57</v>
      </c>
      <c r="E32" s="34" t="s">
        <v>35</v>
      </c>
      <c r="F32" s="35" t="s">
        <v>79</v>
      </c>
      <c r="G32" s="33"/>
      <c r="H32" s="33"/>
      <c r="I32" s="32"/>
      <c r="J32" s="31"/>
      <c r="K32" s="30"/>
      <c r="L32" s="29"/>
    </row>
    <row r="33" spans="1:12">
      <c r="A33" s="31">
        <v>6</v>
      </c>
      <c r="B33" s="34" t="s">
        <v>63</v>
      </c>
      <c r="C33" s="34" t="s">
        <v>58</v>
      </c>
      <c r="D33" s="34" t="s">
        <v>57</v>
      </c>
      <c r="E33" s="34" t="s">
        <v>77</v>
      </c>
      <c r="F33" s="35" t="s">
        <v>79</v>
      </c>
      <c r="G33" s="33"/>
      <c r="H33" s="33"/>
      <c r="I33" s="32"/>
      <c r="J33" s="31"/>
      <c r="K33" s="30"/>
      <c r="L33" s="29"/>
    </row>
    <row r="34" spans="1:12">
      <c r="A34" s="31">
        <v>7</v>
      </c>
      <c r="B34" s="34" t="s">
        <v>62</v>
      </c>
      <c r="C34" s="34" t="s">
        <v>58</v>
      </c>
      <c r="D34" s="34" t="s">
        <v>57</v>
      </c>
      <c r="E34" s="34" t="s">
        <v>77</v>
      </c>
      <c r="F34" s="35" t="s">
        <v>79</v>
      </c>
      <c r="G34" s="33"/>
      <c r="H34" s="33"/>
      <c r="I34" s="32"/>
      <c r="J34" s="31"/>
      <c r="K34" s="30"/>
      <c r="L34" s="29"/>
    </row>
    <row r="35" spans="1:12">
      <c r="A35" s="31">
        <v>8</v>
      </c>
      <c r="B35" s="34" t="s">
        <v>61</v>
      </c>
      <c r="C35" s="34" t="s">
        <v>58</v>
      </c>
      <c r="D35" s="34" t="s">
        <v>57</v>
      </c>
      <c r="E35" s="34" t="s">
        <v>35</v>
      </c>
      <c r="F35" s="35" t="s">
        <v>80</v>
      </c>
      <c r="G35" s="34"/>
      <c r="H35" s="33"/>
      <c r="I35" s="32"/>
      <c r="J35" s="31"/>
      <c r="K35" s="30"/>
      <c r="L35" s="29"/>
    </row>
    <row r="36" spans="1:12">
      <c r="A36" s="31">
        <v>9</v>
      </c>
      <c r="B36" s="34" t="s">
        <v>60</v>
      </c>
      <c r="C36" s="34" t="s">
        <v>58</v>
      </c>
      <c r="D36" s="34" t="s">
        <v>57</v>
      </c>
      <c r="E36" s="34" t="s">
        <v>77</v>
      </c>
      <c r="F36" s="35" t="s">
        <v>80</v>
      </c>
      <c r="G36" s="34"/>
      <c r="H36" s="33"/>
      <c r="I36" s="32"/>
      <c r="J36" s="31"/>
      <c r="K36" s="30"/>
      <c r="L36" s="29"/>
    </row>
    <row r="37" spans="1:12">
      <c r="A37" s="31">
        <v>10</v>
      </c>
      <c r="B37" s="34" t="s">
        <v>59</v>
      </c>
      <c r="C37" s="34" t="s">
        <v>58</v>
      </c>
      <c r="D37" s="34" t="s">
        <v>57</v>
      </c>
      <c r="E37" s="34" t="s">
        <v>77</v>
      </c>
      <c r="F37" s="35" t="s">
        <v>80</v>
      </c>
      <c r="G37" s="34"/>
      <c r="H37" s="33"/>
      <c r="I37" s="32"/>
      <c r="J37" s="31"/>
      <c r="K37" s="30"/>
      <c r="L37" s="29"/>
    </row>
    <row r="38" spans="1:12">
      <c r="G38"/>
      <c r="H38" s="7"/>
      <c r="I38" s="7"/>
      <c r="L38" s="28"/>
    </row>
    <row r="39" spans="1:12">
      <c r="F39" s="7" t="s">
        <v>56</v>
      </c>
      <c r="G39"/>
      <c r="H39" s="7"/>
    </row>
    <row r="43" spans="1:12">
      <c r="B43" s="27" t="s">
        <v>49</v>
      </c>
      <c r="C43" s="26" t="s">
        <v>55</v>
      </c>
    </row>
    <row r="44" spans="1:12">
      <c r="B44" s="15" t="s">
        <v>54</v>
      </c>
      <c r="C44" s="12">
        <v>1</v>
      </c>
    </row>
    <row r="45" spans="1:12">
      <c r="B45" s="15" t="s">
        <v>53</v>
      </c>
      <c r="C45" s="12">
        <v>1</v>
      </c>
    </row>
    <row r="46" spans="1:12">
      <c r="B46" s="25" t="s">
        <v>52</v>
      </c>
      <c r="C46" s="24"/>
    </row>
    <row r="48" spans="1:12">
      <c r="B48" s="23" t="s">
        <v>51</v>
      </c>
      <c r="C48" s="21"/>
      <c r="D48" s="21"/>
      <c r="E48" s="21"/>
      <c r="F48" s="21"/>
      <c r="G48" s="22"/>
      <c r="H48" s="21"/>
      <c r="I48" s="20"/>
    </row>
    <row r="49" spans="2:11">
      <c r="B49" s="15"/>
      <c r="C49" s="19"/>
      <c r="D49" s="19" t="s">
        <v>50</v>
      </c>
      <c r="E49" s="19" t="s">
        <v>49</v>
      </c>
      <c r="F49" s="18" t="s">
        <v>48</v>
      </c>
      <c r="G49" s="17" t="s">
        <v>47</v>
      </c>
      <c r="H49" s="13"/>
      <c r="I49" s="12"/>
    </row>
    <row r="50" spans="2:11">
      <c r="B50" s="15" t="s">
        <v>46</v>
      </c>
      <c r="C50" s="13" t="s">
        <v>45</v>
      </c>
      <c r="D50" s="13">
        <v>5</v>
      </c>
      <c r="E50" s="13">
        <v>3</v>
      </c>
      <c r="F50" s="13">
        <f>D50*E50</f>
        <v>15</v>
      </c>
      <c r="G50" s="14" t="s">
        <v>44</v>
      </c>
      <c r="H50" s="13"/>
      <c r="I50" s="12"/>
    </row>
    <row r="51" spans="2:11">
      <c r="B51" s="15"/>
      <c r="C51" s="13" t="s">
        <v>43</v>
      </c>
      <c r="D51" s="13">
        <v>30</v>
      </c>
      <c r="E51" s="13">
        <v>2</v>
      </c>
      <c r="F51" s="13">
        <f>D51*E51</f>
        <v>60</v>
      </c>
      <c r="G51" s="14" t="s">
        <v>42</v>
      </c>
      <c r="H51" s="13"/>
      <c r="I51" s="12"/>
    </row>
    <row r="52" spans="2:11">
      <c r="B52" s="15" t="s">
        <v>41</v>
      </c>
      <c r="C52" s="13" t="s">
        <v>40</v>
      </c>
      <c r="D52" s="13" t="s">
        <v>39</v>
      </c>
      <c r="E52" s="13"/>
      <c r="F52" s="13"/>
      <c r="G52" s="14"/>
      <c r="H52" s="13"/>
      <c r="I52" s="12"/>
      <c r="K52" t="s">
        <v>28</v>
      </c>
    </row>
    <row r="53" spans="2:11">
      <c r="B53" s="15"/>
      <c r="C53" s="13"/>
      <c r="D53" s="13"/>
      <c r="E53" s="16" t="s">
        <v>38</v>
      </c>
      <c r="F53" s="13">
        <f>SUM(F50:F52)</f>
        <v>75</v>
      </c>
      <c r="G53" s="14"/>
      <c r="H53" s="13"/>
      <c r="I53" s="12"/>
    </row>
    <row r="54" spans="2:11">
      <c r="B54" s="15" t="s">
        <v>37</v>
      </c>
      <c r="C54" s="13"/>
      <c r="D54" s="13"/>
      <c r="E54" s="13"/>
      <c r="F54" s="13"/>
      <c r="G54" s="14"/>
      <c r="H54" s="13"/>
      <c r="I54" s="12"/>
    </row>
    <row r="55" spans="2:11">
      <c r="B55" s="15"/>
      <c r="C55" s="13"/>
      <c r="D55" s="13"/>
      <c r="E55" s="13"/>
      <c r="F55" s="13"/>
      <c r="G55" s="14"/>
      <c r="H55" s="13"/>
      <c r="I55" s="12"/>
    </row>
    <row r="56" spans="2:11">
      <c r="B56" s="11" t="s">
        <v>36</v>
      </c>
      <c r="C56" s="9"/>
      <c r="D56" s="9"/>
      <c r="E56" s="9"/>
      <c r="F56" s="9"/>
      <c r="G56" s="10"/>
      <c r="H56" s="9"/>
      <c r="I56" s="8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tabSelected="1" workbookViewId="0">
      <selection activeCell="E38" sqref="E38"/>
    </sheetView>
  </sheetViews>
  <sheetFormatPr baseColWidth="10" defaultRowHeight="15" x14ac:dyDescent="0"/>
  <cols>
    <col min="3" max="3" width="20.33203125" customWidth="1"/>
    <col min="4" max="4" width="17.6640625" customWidth="1"/>
    <col min="5" max="5" width="18.33203125" customWidth="1"/>
    <col min="6" max="6" width="6.83203125" customWidth="1"/>
  </cols>
  <sheetData>
    <row r="1" spans="1:15">
      <c r="A1" t="s">
        <v>96</v>
      </c>
    </row>
    <row r="2" spans="1:15">
      <c r="A2" t="s">
        <v>112</v>
      </c>
    </row>
    <row r="3" spans="1:15">
      <c r="A3" t="s">
        <v>114</v>
      </c>
    </row>
    <row r="4" spans="1:15">
      <c r="A4" t="s">
        <v>122</v>
      </c>
      <c r="H4" t="s">
        <v>103</v>
      </c>
      <c r="K4" t="s">
        <v>103</v>
      </c>
    </row>
    <row r="5" spans="1:15">
      <c r="H5" t="s">
        <v>26</v>
      </c>
      <c r="K5" t="s">
        <v>27</v>
      </c>
      <c r="N5" t="s">
        <v>102</v>
      </c>
    </row>
    <row r="6" spans="1:15">
      <c r="B6" t="s">
        <v>99</v>
      </c>
      <c r="C6" t="s">
        <v>123</v>
      </c>
      <c r="D6" s="3" t="s">
        <v>21</v>
      </c>
      <c r="E6" s="3" t="s">
        <v>107</v>
      </c>
      <c r="F6" s="2" t="s">
        <v>23</v>
      </c>
      <c r="H6" t="s">
        <v>104</v>
      </c>
      <c r="I6" t="s">
        <v>105</v>
      </c>
      <c r="K6" t="s">
        <v>106</v>
      </c>
      <c r="L6" t="s">
        <v>105</v>
      </c>
      <c r="N6" t="s">
        <v>106</v>
      </c>
      <c r="O6" t="s">
        <v>105</v>
      </c>
    </row>
    <row r="7" spans="1:15">
      <c r="A7" s="1" t="s">
        <v>97</v>
      </c>
      <c r="B7">
        <v>0</v>
      </c>
      <c r="C7" t="s">
        <v>110</v>
      </c>
      <c r="D7" s="1">
        <v>1300</v>
      </c>
      <c r="E7" s="1">
        <v>635</v>
      </c>
      <c r="F7" s="1">
        <v>0.48799999999999999</v>
      </c>
      <c r="G7">
        <v>0</v>
      </c>
      <c r="H7">
        <f>AVERAGE(D7,D10)</f>
        <v>1300</v>
      </c>
      <c r="I7">
        <f>STDEV(D7,D10)</f>
        <v>0</v>
      </c>
      <c r="K7">
        <f>AVERAGE(E7,E10)</f>
        <v>691.5</v>
      </c>
      <c r="L7">
        <f>STDEV(E7,E10)</f>
        <v>79.903066274079876</v>
      </c>
      <c r="N7">
        <f>AVERAGE(F7,F10)</f>
        <v>0.51600000000000001</v>
      </c>
      <c r="O7">
        <f>STDEV(F7,F10)</f>
        <v>3.9597979746446695E-2</v>
      </c>
    </row>
    <row r="8" spans="1:15">
      <c r="A8" s="1" t="s">
        <v>97</v>
      </c>
      <c r="B8">
        <v>1</v>
      </c>
      <c r="C8" t="s">
        <v>110</v>
      </c>
      <c r="D8" s="1">
        <v>1700</v>
      </c>
      <c r="E8" s="1">
        <v>414</v>
      </c>
      <c r="F8" s="1">
        <v>0.46</v>
      </c>
      <c r="G8">
        <v>1</v>
      </c>
      <c r="H8">
        <f>AVERAGE(D8,D11)</f>
        <v>1800</v>
      </c>
      <c r="I8">
        <f>STDEV(D8,D11)</f>
        <v>141.42135623730951</v>
      </c>
      <c r="K8">
        <f>AVERAGE(E8,E11)</f>
        <v>433</v>
      </c>
      <c r="L8">
        <f>STDEV(E8,E11)</f>
        <v>26.870057685088806</v>
      </c>
      <c r="N8">
        <f t="shared" ref="N8:N9" si="0">AVERAGE(F8,F11)</f>
        <v>0.48399999999999999</v>
      </c>
      <c r="O8">
        <f>STDEV(F8,F11)</f>
        <v>3.3941125496954272E-2</v>
      </c>
    </row>
    <row r="9" spans="1:15">
      <c r="A9" s="1" t="s">
        <v>97</v>
      </c>
      <c r="B9">
        <v>2</v>
      </c>
      <c r="C9" t="s">
        <v>110</v>
      </c>
      <c r="D9" s="1">
        <v>1850</v>
      </c>
      <c r="E9" s="1">
        <v>702</v>
      </c>
      <c r="F9" s="1">
        <v>0.39600000000000002</v>
      </c>
      <c r="G9">
        <v>2</v>
      </c>
      <c r="H9">
        <f>AVERAGE(D9,D12)</f>
        <v>1625</v>
      </c>
      <c r="I9">
        <f>STDEV(D9,D12)</f>
        <v>318.1980515339464</v>
      </c>
      <c r="K9">
        <f>AVERAGE(E9,E12)</f>
        <v>456</v>
      </c>
      <c r="L9">
        <f>STDEV(E9,E12)</f>
        <v>347.89653634378141</v>
      </c>
      <c r="N9">
        <f t="shared" si="0"/>
        <v>0.42600000000000005</v>
      </c>
      <c r="O9">
        <f>STDEV(F9,F12)</f>
        <v>4.2426406871192854E-2</v>
      </c>
    </row>
    <row r="10" spans="1:15">
      <c r="A10" s="1" t="s">
        <v>98</v>
      </c>
      <c r="B10">
        <v>0</v>
      </c>
      <c r="C10" t="s">
        <v>110</v>
      </c>
      <c r="D10" s="1">
        <v>1300</v>
      </c>
      <c r="E10" s="1">
        <v>748</v>
      </c>
      <c r="F10" s="1">
        <v>0.54400000000000004</v>
      </c>
    </row>
    <row r="11" spans="1:15">
      <c r="A11" s="1" t="s">
        <v>98</v>
      </c>
      <c r="B11">
        <v>1</v>
      </c>
      <c r="C11" t="s">
        <v>110</v>
      </c>
      <c r="D11" s="1">
        <v>1900</v>
      </c>
      <c r="E11" s="1">
        <v>452</v>
      </c>
      <c r="F11" s="1">
        <v>0.50800000000000001</v>
      </c>
    </row>
    <row r="12" spans="1:15">
      <c r="A12" s="1" t="s">
        <v>98</v>
      </c>
      <c r="B12">
        <v>2</v>
      </c>
      <c r="C12" t="s">
        <v>110</v>
      </c>
      <c r="D12" s="1">
        <v>1400</v>
      </c>
      <c r="E12" s="1">
        <v>210</v>
      </c>
      <c r="F12" s="1">
        <v>0.45600000000000002</v>
      </c>
    </row>
    <row r="13" spans="1:15">
      <c r="A13" s="1" t="s">
        <v>8</v>
      </c>
      <c r="B13">
        <v>0</v>
      </c>
      <c r="C13" t="s">
        <v>111</v>
      </c>
      <c r="D13" s="1" t="s">
        <v>9</v>
      </c>
      <c r="E13" s="1">
        <v>4026</v>
      </c>
      <c r="F13" s="1">
        <v>0.51600000000000001</v>
      </c>
      <c r="G13">
        <v>0</v>
      </c>
      <c r="K13">
        <f>AVERAGE(E13,E16)</f>
        <v>4125</v>
      </c>
      <c r="L13">
        <f>STDEV(E13,E16)</f>
        <v>140.0071426749364</v>
      </c>
      <c r="N13">
        <f>AVERAGE(F13,F16)</f>
        <v>0.56950000000000001</v>
      </c>
      <c r="O13">
        <f>STDEV(F13,F16)</f>
        <v>7.5660425586960581E-2</v>
      </c>
    </row>
    <row r="14" spans="1:15">
      <c r="A14" s="1" t="s">
        <v>8</v>
      </c>
      <c r="B14">
        <v>1</v>
      </c>
      <c r="C14" t="s">
        <v>111</v>
      </c>
      <c r="D14" s="1" t="s">
        <v>9</v>
      </c>
      <c r="E14" s="1">
        <v>8999</v>
      </c>
      <c r="F14" s="1">
        <v>0.61899999999999999</v>
      </c>
      <c r="G14">
        <v>1</v>
      </c>
      <c r="K14">
        <f>AVERAGE(E14,E17)</f>
        <v>9258</v>
      </c>
      <c r="L14">
        <f>STDEV(E14,E17)</f>
        <v>366.28131265463162</v>
      </c>
      <c r="N14">
        <f t="shared" ref="N14:N15" si="1">AVERAGE(F14,F17)</f>
        <v>0.61050000000000004</v>
      </c>
      <c r="O14">
        <f>STDEV(F14,F17)</f>
        <v>1.2020815280171319E-2</v>
      </c>
    </row>
    <row r="15" spans="1:15">
      <c r="A15" s="1" t="s">
        <v>8</v>
      </c>
      <c r="B15">
        <v>2</v>
      </c>
      <c r="C15" t="s">
        <v>111</v>
      </c>
      <c r="D15" s="1" t="s">
        <v>9</v>
      </c>
      <c r="E15" s="1">
        <v>14544</v>
      </c>
      <c r="F15" s="1">
        <v>0.59199999999999997</v>
      </c>
      <c r="G15">
        <v>2</v>
      </c>
      <c r="K15">
        <f>AVERAGE(E15,E18)</f>
        <v>14837</v>
      </c>
      <c r="L15">
        <f>STDEV(E15,E18)</f>
        <v>414.36457377531684</v>
      </c>
      <c r="N15">
        <f t="shared" si="1"/>
        <v>0.60349999999999993</v>
      </c>
      <c r="O15">
        <f>STDEV(F15,F18)</f>
        <v>1.6263455967290608E-2</v>
      </c>
    </row>
    <row r="16" spans="1:15">
      <c r="A16" s="1" t="s">
        <v>10</v>
      </c>
      <c r="B16">
        <v>0</v>
      </c>
      <c r="C16" t="s">
        <v>111</v>
      </c>
      <c r="D16" s="1" t="s">
        <v>9</v>
      </c>
      <c r="E16" s="1">
        <v>4224</v>
      </c>
      <c r="F16" s="1">
        <v>0.623</v>
      </c>
    </row>
    <row r="17" spans="1:15">
      <c r="A17" s="1" t="s">
        <v>10</v>
      </c>
      <c r="B17">
        <v>1</v>
      </c>
      <c r="C17" t="s">
        <v>111</v>
      </c>
      <c r="D17" s="1" t="s">
        <v>9</v>
      </c>
      <c r="E17" s="1">
        <v>9517</v>
      </c>
      <c r="F17" s="1">
        <v>0.60199999999999998</v>
      </c>
    </row>
    <row r="18" spans="1:15">
      <c r="A18" s="1" t="s">
        <v>10</v>
      </c>
      <c r="B18">
        <v>2</v>
      </c>
      <c r="C18" t="s">
        <v>111</v>
      </c>
      <c r="D18" s="1" t="s">
        <v>9</v>
      </c>
      <c r="E18" s="1">
        <v>15130</v>
      </c>
      <c r="F18" s="1">
        <v>0.61499999999999999</v>
      </c>
    </row>
    <row r="19" spans="1:15">
      <c r="A19" s="1" t="s">
        <v>15</v>
      </c>
      <c r="B19">
        <v>0</v>
      </c>
      <c r="C19" t="s">
        <v>113</v>
      </c>
      <c r="D19" s="1" t="s">
        <v>9</v>
      </c>
      <c r="E19" s="1">
        <v>7106</v>
      </c>
      <c r="F19" s="1">
        <v>0.56999999999999995</v>
      </c>
      <c r="G19">
        <v>0</v>
      </c>
      <c r="K19">
        <f>AVERAGE(E19,E22)</f>
        <v>6986</v>
      </c>
      <c r="L19">
        <f>STDEV(E19,E22)</f>
        <v>169.70562748477141</v>
      </c>
      <c r="N19">
        <f>AVERAGE(F19,F22)</f>
        <v>0.58499999999999996</v>
      </c>
      <c r="O19">
        <f>STDEV(F19,F22)</f>
        <v>2.1213203435596444E-2</v>
      </c>
    </row>
    <row r="20" spans="1:15">
      <c r="A20" s="1" t="s">
        <v>15</v>
      </c>
      <c r="B20">
        <v>1</v>
      </c>
      <c r="C20" t="s">
        <v>113</v>
      </c>
      <c r="D20" s="1" t="s">
        <v>9</v>
      </c>
      <c r="E20" s="1">
        <v>18741</v>
      </c>
      <c r="F20" s="1">
        <v>0.66400000000000003</v>
      </c>
      <c r="G20">
        <v>1</v>
      </c>
      <c r="K20">
        <f>AVERAGE(E20,E23)</f>
        <v>18344</v>
      </c>
      <c r="L20">
        <f>STDEV(E20,E23)</f>
        <v>561.44278426211872</v>
      </c>
      <c r="N20">
        <f t="shared" ref="N20:N21" si="2">AVERAGE(F20,F23)</f>
        <v>0.63</v>
      </c>
      <c r="O20">
        <f>STDEV(F20,F23)</f>
        <v>4.8083261120685276E-2</v>
      </c>
    </row>
    <row r="21" spans="1:15">
      <c r="A21" s="1" t="s">
        <v>15</v>
      </c>
      <c r="B21">
        <v>2</v>
      </c>
      <c r="C21" t="s">
        <v>113</v>
      </c>
      <c r="D21" s="1" t="s">
        <v>9</v>
      </c>
      <c r="E21" s="1">
        <v>43857</v>
      </c>
      <c r="F21" s="1">
        <v>0.59</v>
      </c>
      <c r="G21">
        <v>2</v>
      </c>
      <c r="K21">
        <f>AVERAGE(E21,E24)</f>
        <v>39936</v>
      </c>
      <c r="L21">
        <f>STDEV(E21,E24)</f>
        <v>5545.1313780649061</v>
      </c>
      <c r="N21">
        <f t="shared" si="2"/>
        <v>0.58749999999999991</v>
      </c>
      <c r="O21">
        <f>STDEV(F21,F24)</f>
        <v>3.5355339059327407E-3</v>
      </c>
    </row>
    <row r="22" spans="1:15">
      <c r="A22" s="1" t="s">
        <v>16</v>
      </c>
      <c r="B22">
        <v>0</v>
      </c>
      <c r="C22" t="s">
        <v>113</v>
      </c>
      <c r="D22" s="1" t="s">
        <v>9</v>
      </c>
      <c r="E22" s="1">
        <v>6866</v>
      </c>
      <c r="F22" s="1">
        <v>0.6</v>
      </c>
    </row>
    <row r="23" spans="1:15">
      <c r="A23" s="1" t="s">
        <v>16</v>
      </c>
      <c r="B23">
        <v>1</v>
      </c>
      <c r="C23" t="s">
        <v>113</v>
      </c>
      <c r="D23" s="1" t="s">
        <v>9</v>
      </c>
      <c r="E23" s="1">
        <v>17947</v>
      </c>
      <c r="F23" s="1">
        <v>0.59599999999999997</v>
      </c>
    </row>
    <row r="24" spans="1:15">
      <c r="A24" s="1" t="s">
        <v>16</v>
      </c>
      <c r="B24">
        <v>2</v>
      </c>
      <c r="C24" t="s">
        <v>113</v>
      </c>
      <c r="D24" s="1" t="s">
        <v>9</v>
      </c>
      <c r="E24" s="1">
        <v>36015</v>
      </c>
      <c r="F24" s="1">
        <v>0.58499999999999996</v>
      </c>
    </row>
    <row r="25" spans="1:15">
      <c r="A25" s="1" t="s">
        <v>2</v>
      </c>
      <c r="B25">
        <v>0</v>
      </c>
      <c r="C25" t="s">
        <v>115</v>
      </c>
      <c r="D25" s="1">
        <v>757</v>
      </c>
      <c r="E25" s="1">
        <v>6824</v>
      </c>
      <c r="F25" s="1">
        <v>0.55500000000000005</v>
      </c>
      <c r="G25">
        <v>0</v>
      </c>
      <c r="H25">
        <f>AVERAGE(D25,D28)</f>
        <v>832.5</v>
      </c>
      <c r="I25">
        <f>STDEV(D25,D28)</f>
        <v>106.77312395916867</v>
      </c>
      <c r="K25">
        <f>AVERAGE(E25,E28)</f>
        <v>6774.5</v>
      </c>
      <c r="L25">
        <f>STDEV(E25,E28)</f>
        <v>70.003571337468202</v>
      </c>
      <c r="N25">
        <f>AVERAGE(F25,F28)</f>
        <v>0.54249999999999998</v>
      </c>
      <c r="O25">
        <f>STDEV(F25,F28)</f>
        <v>1.7677669529663705E-2</v>
      </c>
    </row>
    <row r="26" spans="1:15">
      <c r="A26" s="1" t="s">
        <v>2</v>
      </c>
      <c r="B26">
        <v>1</v>
      </c>
      <c r="C26" t="s">
        <v>115</v>
      </c>
      <c r="D26" s="1">
        <v>2433</v>
      </c>
      <c r="E26" s="1">
        <v>1743</v>
      </c>
      <c r="F26" s="1">
        <v>0.46200000000000002</v>
      </c>
      <c r="G26">
        <v>1</v>
      </c>
      <c r="H26">
        <f>AVERAGE(D26,D29)</f>
        <v>2199.5</v>
      </c>
      <c r="I26">
        <f>STDEV(D26,D29)</f>
        <v>330.21886681411769</v>
      </c>
      <c r="K26">
        <f>AVERAGE(E26,E29)</f>
        <v>1729</v>
      </c>
      <c r="L26">
        <f>STDEV(E26,E29)</f>
        <v>19.798989873223331</v>
      </c>
      <c r="N26">
        <f t="shared" ref="N26:N27" si="3">AVERAGE(F26,F29)</f>
        <v>0.47899999999999998</v>
      </c>
      <c r="O26">
        <f>STDEV(F26,F29)</f>
        <v>2.4041630560342597E-2</v>
      </c>
    </row>
    <row r="27" spans="1:15">
      <c r="A27" s="1" t="s">
        <v>2</v>
      </c>
      <c r="B27">
        <v>2</v>
      </c>
      <c r="C27" t="s">
        <v>115</v>
      </c>
      <c r="D27" s="1">
        <v>850</v>
      </c>
      <c r="E27" s="1">
        <v>557</v>
      </c>
      <c r="F27" s="1">
        <v>0.42899999999999999</v>
      </c>
      <c r="G27">
        <v>2</v>
      </c>
      <c r="H27">
        <f>AVERAGE(D27,D30)</f>
        <v>765.5</v>
      </c>
      <c r="I27">
        <f>STDEV(D27,D30)</f>
        <v>119.50104602052653</v>
      </c>
      <c r="K27">
        <f>AVERAGE(E27,E30)</f>
        <v>581</v>
      </c>
      <c r="L27">
        <f>STDEV(E27,E30)</f>
        <v>33.941125496954278</v>
      </c>
      <c r="N27">
        <f t="shared" si="3"/>
        <v>0.46450000000000002</v>
      </c>
      <c r="O27">
        <f>STDEV(F27,F30)</f>
        <v>5.0204581464244884E-2</v>
      </c>
    </row>
    <row r="28" spans="1:15">
      <c r="A28" s="1" t="s">
        <v>3</v>
      </c>
      <c r="B28">
        <v>0</v>
      </c>
      <c r="C28" t="s">
        <v>115</v>
      </c>
      <c r="D28" s="1">
        <v>908</v>
      </c>
      <c r="E28" s="1">
        <v>6725</v>
      </c>
      <c r="F28" s="1">
        <v>0.53</v>
      </c>
    </row>
    <row r="29" spans="1:15">
      <c r="A29" s="1" t="s">
        <v>3</v>
      </c>
      <c r="B29">
        <v>1</v>
      </c>
      <c r="C29" t="s">
        <v>115</v>
      </c>
      <c r="D29" s="1">
        <v>1966</v>
      </c>
      <c r="E29" s="1">
        <v>1715</v>
      </c>
      <c r="F29" s="1">
        <v>0.496</v>
      </c>
    </row>
    <row r="30" spans="1:15">
      <c r="A30" s="1" t="s">
        <v>3</v>
      </c>
      <c r="B30">
        <v>2</v>
      </c>
      <c r="C30" t="s">
        <v>115</v>
      </c>
      <c r="D30" s="1">
        <v>681</v>
      </c>
      <c r="E30" s="1">
        <v>605</v>
      </c>
      <c r="F30" s="1">
        <v>0.5</v>
      </c>
    </row>
    <row r="31" spans="1:15">
      <c r="A31" s="1" t="s">
        <v>11</v>
      </c>
      <c r="B31">
        <v>0</v>
      </c>
      <c r="C31" t="s">
        <v>116</v>
      </c>
      <c r="D31" s="1" t="s">
        <v>9</v>
      </c>
      <c r="E31" s="1">
        <v>39475</v>
      </c>
      <c r="F31" s="1">
        <v>0.32900000000000001</v>
      </c>
      <c r="G31">
        <v>0</v>
      </c>
      <c r="K31">
        <f>AVERAGE(E31,E34)</f>
        <v>42027</v>
      </c>
      <c r="L31">
        <f>STDEV(E31,E34)</f>
        <v>3609.0730111761386</v>
      </c>
      <c r="N31">
        <f>AVERAGE(F31,F34)</f>
        <v>0.34250000000000003</v>
      </c>
      <c r="O31">
        <f>STDEV(F31,F34)</f>
        <v>1.9091883092036761E-2</v>
      </c>
    </row>
    <row r="32" spans="1:15">
      <c r="A32" s="1" t="s">
        <v>11</v>
      </c>
      <c r="B32">
        <v>1</v>
      </c>
      <c r="C32" t="s">
        <v>116</v>
      </c>
      <c r="D32" s="1" t="s">
        <v>9</v>
      </c>
      <c r="E32" s="1">
        <v>78567</v>
      </c>
      <c r="F32" s="1">
        <v>0.58699999999999997</v>
      </c>
      <c r="G32">
        <v>1</v>
      </c>
      <c r="K32">
        <f>AVERAGE(E32,E35)</f>
        <v>75585</v>
      </c>
      <c r="L32">
        <f>STDEV(E32,E35)</f>
        <v>4217.1848429965694</v>
      </c>
      <c r="N32">
        <f t="shared" ref="N32:N33" si="4">AVERAGE(F32,F35)</f>
        <v>0.5754999999999999</v>
      </c>
      <c r="O32">
        <f>STDEV(F32,F35)</f>
        <v>1.6263455967290608E-2</v>
      </c>
    </row>
    <row r="33" spans="1:15">
      <c r="A33" s="1" t="s">
        <v>11</v>
      </c>
      <c r="B33">
        <v>2</v>
      </c>
      <c r="C33" t="s">
        <v>116</v>
      </c>
      <c r="D33" s="1" t="s">
        <v>9</v>
      </c>
      <c r="E33" s="1">
        <v>134653</v>
      </c>
      <c r="F33" s="1">
        <v>0.60299999999999998</v>
      </c>
      <c r="G33">
        <v>2</v>
      </c>
      <c r="K33">
        <f>AVERAGE(E33,E36)</f>
        <v>136932.5</v>
      </c>
      <c r="L33">
        <f>STDEV(E33,E36)</f>
        <v>3223.6998154294702</v>
      </c>
      <c r="N33">
        <f t="shared" si="4"/>
        <v>0.61599999999999999</v>
      </c>
      <c r="O33">
        <f>STDEV(F33,F36)</f>
        <v>1.8384776310850254E-2</v>
      </c>
    </row>
    <row r="34" spans="1:15">
      <c r="A34" s="1" t="s">
        <v>12</v>
      </c>
      <c r="B34">
        <v>0</v>
      </c>
      <c r="C34" t="s">
        <v>116</v>
      </c>
      <c r="D34" s="1" t="s">
        <v>9</v>
      </c>
      <c r="E34" s="1">
        <v>44579</v>
      </c>
      <c r="F34" s="1">
        <v>0.35599999999999998</v>
      </c>
    </row>
    <row r="35" spans="1:15">
      <c r="A35" s="1" t="s">
        <v>12</v>
      </c>
      <c r="B35">
        <v>1</v>
      </c>
      <c r="C35" t="s">
        <v>116</v>
      </c>
      <c r="D35" s="1" t="s">
        <v>9</v>
      </c>
      <c r="E35" s="1">
        <v>72603</v>
      </c>
      <c r="F35" s="1">
        <v>0.56399999999999995</v>
      </c>
    </row>
    <row r="36" spans="1:15">
      <c r="A36" s="1" t="s">
        <v>12</v>
      </c>
      <c r="B36">
        <v>2</v>
      </c>
      <c r="C36" t="s">
        <v>116</v>
      </c>
      <c r="D36" s="1" t="s">
        <v>9</v>
      </c>
      <c r="E36" s="1">
        <v>139212</v>
      </c>
      <c r="F36" s="1">
        <v>0.629</v>
      </c>
    </row>
    <row r="37" spans="1:15">
      <c r="A37" s="1" t="s">
        <v>17</v>
      </c>
      <c r="B37">
        <v>0</v>
      </c>
      <c r="C37" t="s">
        <v>119</v>
      </c>
      <c r="D37" s="1" t="s">
        <v>9</v>
      </c>
      <c r="E37" s="1">
        <v>37820</v>
      </c>
      <c r="F37" s="1">
        <v>0.39900000000000002</v>
      </c>
      <c r="G37">
        <v>0</v>
      </c>
      <c r="K37">
        <f>AVERAGE(E37,E40)</f>
        <v>35953.5</v>
      </c>
      <c r="L37">
        <f>STDEV(E37,E40)</f>
        <v>2639.629614169382</v>
      </c>
      <c r="N37">
        <f>AVERAGE(F37,F40)</f>
        <v>0.3805</v>
      </c>
      <c r="O37">
        <f>STDEV(F37,F40)</f>
        <v>2.616295090390228E-2</v>
      </c>
    </row>
    <row r="38" spans="1:15">
      <c r="A38" s="1" t="s">
        <v>17</v>
      </c>
      <c r="B38">
        <v>1</v>
      </c>
      <c r="C38" t="s">
        <v>119</v>
      </c>
      <c r="D38" s="1" t="s">
        <v>9</v>
      </c>
      <c r="E38" s="1">
        <v>72733</v>
      </c>
      <c r="F38" s="1">
        <v>0.57399999999999995</v>
      </c>
      <c r="G38">
        <v>1</v>
      </c>
      <c r="K38">
        <f>AVERAGE(E38,E41)</f>
        <v>70704</v>
      </c>
      <c r="L38">
        <f>STDEV(E38,E41)</f>
        <v>2869.4393180550101</v>
      </c>
      <c r="N38">
        <f t="shared" ref="N38:N39" si="5">AVERAGE(F38,F41)</f>
        <v>0.56899999999999995</v>
      </c>
      <c r="O38">
        <f>STDEV(F38,F41)</f>
        <v>7.0710678118654814E-3</v>
      </c>
    </row>
    <row r="39" spans="1:15">
      <c r="A39" s="1" t="s">
        <v>17</v>
      </c>
      <c r="B39">
        <v>2</v>
      </c>
      <c r="C39" t="s">
        <v>119</v>
      </c>
      <c r="D39" s="1" t="s">
        <v>9</v>
      </c>
      <c r="E39" s="1">
        <v>107636</v>
      </c>
      <c r="F39" s="1">
        <v>0.59399999999999997</v>
      </c>
      <c r="G39">
        <v>2</v>
      </c>
      <c r="K39">
        <f>AVERAGE(E39,E42)</f>
        <v>104193.5</v>
      </c>
      <c r="L39">
        <f>STDEV(E39,E42)</f>
        <v>4868.4301884693796</v>
      </c>
      <c r="N39">
        <f t="shared" si="5"/>
        <v>0.59850000000000003</v>
      </c>
      <c r="O39">
        <f>STDEV(F39,F42)</f>
        <v>6.3639610306789338E-3</v>
      </c>
    </row>
    <row r="40" spans="1:15">
      <c r="A40" s="1" t="s">
        <v>18</v>
      </c>
      <c r="B40">
        <v>0</v>
      </c>
      <c r="C40" t="s">
        <v>119</v>
      </c>
      <c r="D40" s="1" t="s">
        <v>9</v>
      </c>
      <c r="E40" s="1">
        <v>34087</v>
      </c>
      <c r="F40" s="1">
        <v>0.36199999999999999</v>
      </c>
    </row>
    <row r="41" spans="1:15">
      <c r="A41" s="1" t="s">
        <v>18</v>
      </c>
      <c r="B41">
        <v>1</v>
      </c>
      <c r="C41" t="s">
        <v>119</v>
      </c>
      <c r="D41" s="1" t="s">
        <v>9</v>
      </c>
      <c r="E41" s="1">
        <v>68675</v>
      </c>
      <c r="F41" s="1">
        <v>0.56399999999999995</v>
      </c>
    </row>
    <row r="42" spans="1:15">
      <c r="A42" s="1" t="s">
        <v>18</v>
      </c>
      <c r="B42">
        <v>2</v>
      </c>
      <c r="C42" t="s">
        <v>119</v>
      </c>
      <c r="D42" s="1" t="s">
        <v>9</v>
      </c>
      <c r="E42" s="1">
        <v>100751</v>
      </c>
      <c r="F42" s="1">
        <v>0.60299999999999998</v>
      </c>
    </row>
    <row r="43" spans="1:15">
      <c r="A43" s="1" t="s">
        <v>6</v>
      </c>
      <c r="B43">
        <v>0</v>
      </c>
      <c r="C43" t="s">
        <v>117</v>
      </c>
      <c r="D43" s="1">
        <v>1783</v>
      </c>
      <c r="E43" s="1">
        <v>44176</v>
      </c>
      <c r="F43" s="1">
        <v>0.374</v>
      </c>
      <c r="G43">
        <v>0</v>
      </c>
      <c r="H43">
        <f>AVERAGE(D43,D46)</f>
        <v>1526.5</v>
      </c>
      <c r="I43">
        <f>STDEV(D43,D46)</f>
        <v>362.74577874869885</v>
      </c>
      <c r="K43">
        <f>AVERAGE(E43,E46)</f>
        <v>43304.5</v>
      </c>
      <c r="L43">
        <f>STDEV(E43,E46)</f>
        <v>1232.4871196081524</v>
      </c>
      <c r="N43">
        <f>AVERAGE(F43,F46)</f>
        <v>0.36899999999999999</v>
      </c>
      <c r="O43">
        <f>STDEV(F43,F46)</f>
        <v>7.0710678118654814E-3</v>
      </c>
    </row>
    <row r="44" spans="1:15">
      <c r="A44" s="1" t="s">
        <v>6</v>
      </c>
      <c r="B44">
        <v>1</v>
      </c>
      <c r="C44" t="s">
        <v>117</v>
      </c>
      <c r="D44" s="1">
        <v>2800</v>
      </c>
      <c r="E44" s="1">
        <v>4202</v>
      </c>
      <c r="F44" s="1">
        <v>0.47399999999999998</v>
      </c>
      <c r="G44">
        <v>1</v>
      </c>
      <c r="H44">
        <f>AVERAGE(D44,D47)</f>
        <v>2900</v>
      </c>
      <c r="I44">
        <f>STDEV(D44,D47)</f>
        <v>141.42135623730951</v>
      </c>
      <c r="K44">
        <f>AVERAGE(E44,E47)</f>
        <v>3580</v>
      </c>
      <c r="L44">
        <f>STDEV(E44,E47)</f>
        <v>879.64083579606518</v>
      </c>
      <c r="N44">
        <f t="shared" ref="N44:N45" si="6">AVERAGE(F44,F47)</f>
        <v>0.47599999999999998</v>
      </c>
      <c r="O44">
        <f>STDEV(F44,F47)</f>
        <v>2.8284271247461927E-3</v>
      </c>
    </row>
    <row r="45" spans="1:15">
      <c r="A45" s="1" t="s">
        <v>6</v>
      </c>
      <c r="B45">
        <v>2</v>
      </c>
      <c r="C45" t="s">
        <v>117</v>
      </c>
      <c r="D45" s="1">
        <v>1500</v>
      </c>
      <c r="E45" s="1">
        <v>1437</v>
      </c>
      <c r="F45" s="1">
        <v>0.52900000000000003</v>
      </c>
      <c r="G45">
        <v>2</v>
      </c>
      <c r="H45">
        <f>AVERAGE(D45,D48)</f>
        <v>1725</v>
      </c>
      <c r="I45">
        <f>STDEV(D45,D48)</f>
        <v>318.1980515339464</v>
      </c>
      <c r="K45">
        <f>AVERAGE(E45,E48)</f>
        <v>1603</v>
      </c>
      <c r="L45">
        <f>STDEV(E45,E48)</f>
        <v>234.75945135393377</v>
      </c>
      <c r="N45">
        <f t="shared" si="6"/>
        <v>0.51700000000000002</v>
      </c>
      <c r="O45">
        <f>STDEV(F45,F48)</f>
        <v>1.6970562748477157E-2</v>
      </c>
    </row>
    <row r="46" spans="1:15">
      <c r="A46" s="1" t="s">
        <v>7</v>
      </c>
      <c r="B46">
        <v>0</v>
      </c>
      <c r="C46" t="s">
        <v>117</v>
      </c>
      <c r="D46" s="1">
        <v>1270</v>
      </c>
      <c r="E46" s="1">
        <v>42433</v>
      </c>
      <c r="F46" s="1">
        <v>0.36399999999999999</v>
      </c>
    </row>
    <row r="47" spans="1:15">
      <c r="A47" s="1" t="s">
        <v>7</v>
      </c>
      <c r="B47">
        <v>1</v>
      </c>
      <c r="C47" t="s">
        <v>117</v>
      </c>
      <c r="D47" s="1">
        <v>3000</v>
      </c>
      <c r="E47" s="1">
        <v>2958</v>
      </c>
      <c r="F47" s="1">
        <v>0.47799999999999998</v>
      </c>
    </row>
    <row r="48" spans="1:15">
      <c r="A48" s="1" t="s">
        <v>7</v>
      </c>
      <c r="B48">
        <v>2</v>
      </c>
      <c r="C48" t="s">
        <v>117</v>
      </c>
      <c r="D48" s="1">
        <v>1950</v>
      </c>
      <c r="E48" s="1">
        <v>1769</v>
      </c>
      <c r="F48" s="1">
        <v>0.505</v>
      </c>
    </row>
    <row r="49" spans="1:15">
      <c r="A49" s="1" t="s">
        <v>13</v>
      </c>
      <c r="B49">
        <v>0</v>
      </c>
      <c r="C49" t="s">
        <v>118</v>
      </c>
      <c r="D49" s="1" t="s">
        <v>9</v>
      </c>
      <c r="E49" s="1">
        <v>38520</v>
      </c>
      <c r="F49" s="1">
        <v>0.44700000000000001</v>
      </c>
      <c r="G49">
        <v>0</v>
      </c>
      <c r="K49">
        <f>AVERAGE(E49,E52)</f>
        <v>38909.5</v>
      </c>
      <c r="L49">
        <f>STDEV(E49,E52)</f>
        <v>550.83618254432054</v>
      </c>
      <c r="N49">
        <f>AVERAGE(F49,F52)</f>
        <v>0.41249999999999998</v>
      </c>
      <c r="O49">
        <f>STDEV(F49,F52)</f>
        <v>4.8790367901871787E-2</v>
      </c>
    </row>
    <row r="50" spans="1:15">
      <c r="A50" s="1" t="s">
        <v>13</v>
      </c>
      <c r="B50">
        <v>1</v>
      </c>
      <c r="C50" t="s">
        <v>118</v>
      </c>
      <c r="D50" s="1" t="s">
        <v>9</v>
      </c>
      <c r="E50" s="1">
        <v>80089</v>
      </c>
      <c r="F50" s="1">
        <v>0.55200000000000005</v>
      </c>
      <c r="G50">
        <v>1</v>
      </c>
      <c r="K50">
        <f>AVERAGE(E50,E53)</f>
        <v>81890</v>
      </c>
      <c r="L50">
        <f>STDEV(E50,E53)</f>
        <v>2546.9986258339441</v>
      </c>
      <c r="N50">
        <f t="shared" ref="N50:N51" si="7">AVERAGE(F50,F53)</f>
        <v>0.54049999999999998</v>
      </c>
      <c r="O50">
        <f>STDEV(F50,F53)</f>
        <v>1.6263455967290608E-2</v>
      </c>
    </row>
    <row r="51" spans="1:15">
      <c r="A51" s="1" t="s">
        <v>13</v>
      </c>
      <c r="B51">
        <v>2</v>
      </c>
      <c r="C51" t="s">
        <v>118</v>
      </c>
      <c r="D51" s="1" t="s">
        <v>9</v>
      </c>
      <c r="E51" s="1">
        <v>134522</v>
      </c>
      <c r="F51" s="1"/>
      <c r="G51">
        <v>2</v>
      </c>
      <c r="K51">
        <f>AVERAGE(E51,E54)</f>
        <v>135456</v>
      </c>
      <c r="L51">
        <f>STDEV(E51,E54)</f>
        <v>1320.8754672564708</v>
      </c>
      <c r="N51">
        <f t="shared" si="7"/>
        <v>0.59099999999999997</v>
      </c>
    </row>
    <row r="52" spans="1:15">
      <c r="A52" s="1" t="s">
        <v>14</v>
      </c>
      <c r="B52">
        <v>0</v>
      </c>
      <c r="C52" t="s">
        <v>118</v>
      </c>
      <c r="D52" s="1" t="s">
        <v>9</v>
      </c>
      <c r="E52" s="1">
        <v>39299</v>
      </c>
      <c r="F52" s="1">
        <v>0.378</v>
      </c>
    </row>
    <row r="53" spans="1:15">
      <c r="A53" s="1" t="s">
        <v>14</v>
      </c>
      <c r="B53">
        <v>1</v>
      </c>
      <c r="C53" t="s">
        <v>118</v>
      </c>
      <c r="D53" s="1" t="s">
        <v>9</v>
      </c>
      <c r="E53" s="1">
        <v>83691</v>
      </c>
      <c r="F53" s="1">
        <v>0.52900000000000003</v>
      </c>
    </row>
    <row r="54" spans="1:15">
      <c r="A54" s="1" t="s">
        <v>14</v>
      </c>
      <c r="B54">
        <v>2</v>
      </c>
      <c r="C54" t="s">
        <v>118</v>
      </c>
      <c r="D54" s="1" t="s">
        <v>9</v>
      </c>
      <c r="E54" s="1">
        <v>136390</v>
      </c>
      <c r="F54" s="1">
        <v>0.59099999999999997</v>
      </c>
    </row>
    <row r="55" spans="1:15">
      <c r="A55" s="1" t="s">
        <v>19</v>
      </c>
      <c r="B55">
        <v>0</v>
      </c>
      <c r="C55" t="s">
        <v>120</v>
      </c>
      <c r="D55" s="1" t="s">
        <v>9</v>
      </c>
      <c r="E55" s="1">
        <v>32484</v>
      </c>
      <c r="F55" s="1">
        <v>0.34499999999999997</v>
      </c>
      <c r="G55">
        <v>0</v>
      </c>
      <c r="K55">
        <f>AVERAGE(E55,E58)</f>
        <v>33467</v>
      </c>
      <c r="L55">
        <f>STDEV(E55,E58)</f>
        <v>1390.1719318127525</v>
      </c>
      <c r="N55">
        <f>AVERAGE(F55,F58)</f>
        <v>0.34949999999999998</v>
      </c>
      <c r="O55">
        <f>STDEV(F55,F58)</f>
        <v>6.3639610306789329E-3</v>
      </c>
    </row>
    <row r="56" spans="1:15">
      <c r="A56" s="1" t="s">
        <v>19</v>
      </c>
      <c r="B56">
        <v>1</v>
      </c>
      <c r="C56" t="s">
        <v>120</v>
      </c>
      <c r="D56" s="1" t="s">
        <v>9</v>
      </c>
      <c r="E56" s="1">
        <v>55453</v>
      </c>
      <c r="F56" s="1">
        <v>0.51900000000000002</v>
      </c>
      <c r="G56">
        <v>1</v>
      </c>
      <c r="K56">
        <f>AVERAGE(E56,E59)</f>
        <v>63317</v>
      </c>
      <c r="L56">
        <f>STDEV(E56,E59)</f>
        <v>11121.37545450202</v>
      </c>
      <c r="N56">
        <f t="shared" ref="N56:N57" si="8">AVERAGE(F56,F59)</f>
        <v>0.54800000000000004</v>
      </c>
      <c r="O56">
        <f>STDEV(F56,F59)</f>
        <v>4.1012193308819715E-2</v>
      </c>
    </row>
    <row r="57" spans="1:15">
      <c r="A57" s="1" t="s">
        <v>19</v>
      </c>
      <c r="B57">
        <v>2</v>
      </c>
      <c r="C57" t="s">
        <v>120</v>
      </c>
      <c r="D57" s="1" t="s">
        <v>9</v>
      </c>
      <c r="E57" s="1">
        <v>120207</v>
      </c>
      <c r="F57" s="1">
        <v>0.63</v>
      </c>
      <c r="G57">
        <v>2</v>
      </c>
      <c r="K57">
        <f>AVERAGE(E57,E60)</f>
        <v>128306.5</v>
      </c>
      <c r="L57">
        <f>STDEV(E57,E60)</f>
        <v>11454.422748440884</v>
      </c>
      <c r="N57">
        <f t="shared" si="8"/>
        <v>0.61050000000000004</v>
      </c>
      <c r="O57">
        <f>STDEV(F57,F60)</f>
        <v>2.7577164466275381E-2</v>
      </c>
    </row>
    <row r="58" spans="1:15">
      <c r="A58" s="1" t="s">
        <v>20</v>
      </c>
      <c r="B58">
        <v>0</v>
      </c>
      <c r="C58" t="s">
        <v>120</v>
      </c>
      <c r="D58" s="1" t="s">
        <v>9</v>
      </c>
      <c r="E58" s="1">
        <v>34450</v>
      </c>
      <c r="F58" s="1">
        <v>0.35399999999999998</v>
      </c>
    </row>
    <row r="59" spans="1:15">
      <c r="A59" s="1" t="s">
        <v>20</v>
      </c>
      <c r="B59">
        <v>1</v>
      </c>
      <c r="C59" t="s">
        <v>120</v>
      </c>
      <c r="D59" s="1" t="s">
        <v>9</v>
      </c>
      <c r="E59" s="1">
        <v>71181</v>
      </c>
      <c r="F59" s="1">
        <v>0.57699999999999996</v>
      </c>
    </row>
    <row r="60" spans="1:15">
      <c r="A60" s="1" t="s">
        <v>20</v>
      </c>
      <c r="B60">
        <v>2</v>
      </c>
      <c r="C60" t="s">
        <v>120</v>
      </c>
      <c r="D60" s="1" t="s">
        <v>9</v>
      </c>
      <c r="E60" s="1">
        <v>136406</v>
      </c>
      <c r="F60" s="1">
        <v>0.59099999999999997</v>
      </c>
    </row>
    <row r="61" spans="1:15">
      <c r="A61" s="1" t="s">
        <v>4</v>
      </c>
      <c r="B61">
        <v>0</v>
      </c>
      <c r="C61" t="s">
        <v>121</v>
      </c>
      <c r="D61" s="1">
        <v>966</v>
      </c>
      <c r="E61" s="1">
        <v>48529</v>
      </c>
      <c r="F61" s="1">
        <v>0.40200000000000002</v>
      </c>
      <c r="G61">
        <v>0</v>
      </c>
      <c r="H61">
        <f>AVERAGE(D61,D64)</f>
        <v>1239</v>
      </c>
      <c r="I61">
        <f>STDEV(D61,D64)</f>
        <v>386.08030252785494</v>
      </c>
      <c r="K61">
        <f>AVERAGE(E61,E64)</f>
        <v>46929.5</v>
      </c>
      <c r="L61">
        <f>STDEV(E61,E64)</f>
        <v>2262.0345930157655</v>
      </c>
      <c r="N61">
        <f>AVERAGE(F61,F64)</f>
        <v>0.36399999999999999</v>
      </c>
      <c r="O61">
        <f>STDEV(F61,F64)</f>
        <v>5.374011537017763E-2</v>
      </c>
    </row>
    <row r="62" spans="1:15">
      <c r="A62" s="1" t="s">
        <v>4</v>
      </c>
      <c r="B62">
        <v>1</v>
      </c>
      <c r="C62" t="s">
        <v>121</v>
      </c>
      <c r="D62" s="1">
        <v>3250</v>
      </c>
      <c r="E62" s="1">
        <v>4749</v>
      </c>
      <c r="F62" s="1">
        <v>0.52100000000000002</v>
      </c>
      <c r="G62">
        <v>1</v>
      </c>
      <c r="H62">
        <f>AVERAGE(D62,D65)</f>
        <v>3000</v>
      </c>
      <c r="I62">
        <f>STDEV(D62,D65)</f>
        <v>353.55339059327378</v>
      </c>
      <c r="K62">
        <f>AVERAGE(E62,E65)</f>
        <v>5177.5</v>
      </c>
      <c r="L62">
        <f>STDEV(E62,E65)</f>
        <v>605.99051147687123</v>
      </c>
      <c r="N62">
        <f t="shared" ref="N62:N63" si="9">AVERAGE(F62,F65)</f>
        <v>0.498</v>
      </c>
      <c r="O62">
        <f>STDEV(F62,F65)</f>
        <v>3.2526911934581217E-2</v>
      </c>
    </row>
    <row r="63" spans="1:15">
      <c r="A63" s="1" t="s">
        <v>4</v>
      </c>
      <c r="B63">
        <v>2</v>
      </c>
      <c r="C63" t="s">
        <v>121</v>
      </c>
      <c r="D63" s="1">
        <v>2516</v>
      </c>
      <c r="E63" s="1">
        <v>1155</v>
      </c>
      <c r="F63" s="1">
        <v>0.502</v>
      </c>
      <c r="G63">
        <v>2</v>
      </c>
      <c r="H63">
        <f>AVERAGE(D63,D66)</f>
        <v>2158</v>
      </c>
      <c r="I63">
        <f>STDEV(D63,D66)</f>
        <v>506.28845532956802</v>
      </c>
      <c r="K63">
        <f>AVERAGE(E63,E66)</f>
        <v>1595</v>
      </c>
      <c r="L63">
        <f>STDEV(E63,E66)</f>
        <v>622.25396744416184</v>
      </c>
      <c r="N63">
        <f t="shared" si="9"/>
        <v>0.46799999999999997</v>
      </c>
      <c r="O63">
        <f>STDEV(F63,F66)</f>
        <v>4.8083261120685235E-2</v>
      </c>
    </row>
    <row r="64" spans="1:15">
      <c r="A64" s="1" t="s">
        <v>5</v>
      </c>
      <c r="B64">
        <v>0</v>
      </c>
      <c r="C64" t="s">
        <v>121</v>
      </c>
      <c r="D64" s="1">
        <v>1512</v>
      </c>
      <c r="E64" s="1">
        <v>45330</v>
      </c>
      <c r="F64" s="1">
        <v>0.32600000000000001</v>
      </c>
    </row>
    <row r="65" spans="1:6">
      <c r="A65" s="1" t="s">
        <v>5</v>
      </c>
      <c r="B65">
        <v>1</v>
      </c>
      <c r="C65" t="s">
        <v>121</v>
      </c>
      <c r="D65" s="1">
        <v>2750</v>
      </c>
      <c r="E65" s="1">
        <v>5606</v>
      </c>
      <c r="F65" s="1">
        <v>0.47499999999999998</v>
      </c>
    </row>
    <row r="66" spans="1:6">
      <c r="A66" s="1" t="s">
        <v>5</v>
      </c>
      <c r="B66">
        <v>2</v>
      </c>
      <c r="C66" t="s">
        <v>121</v>
      </c>
      <c r="D66" s="1">
        <v>1800</v>
      </c>
      <c r="E66" s="1">
        <v>2035</v>
      </c>
      <c r="F66" s="1">
        <v>0.434</v>
      </c>
    </row>
  </sheetData>
  <sortState ref="A5:F65">
    <sortCondition ref="A5:A65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workbookViewId="0">
      <selection activeCell="G48" sqref="G48"/>
    </sheetView>
  </sheetViews>
  <sheetFormatPr baseColWidth="10" defaultRowHeight="15" x14ac:dyDescent="0"/>
  <cols>
    <col min="2" max="2" width="4.33203125" customWidth="1"/>
    <col min="3" max="3" width="7.33203125" customWidth="1"/>
    <col min="4" max="4" width="8.6640625" customWidth="1"/>
    <col min="5" max="5" width="6.6640625" customWidth="1"/>
    <col min="6" max="6" width="6.33203125" customWidth="1"/>
    <col min="7" max="7" width="6.83203125" customWidth="1"/>
    <col min="8" max="15" width="7.5" customWidth="1"/>
    <col min="17" max="17" width="5.83203125" customWidth="1"/>
    <col min="18" max="23" width="10.5" customWidth="1"/>
    <col min="24" max="31" width="6" customWidth="1"/>
  </cols>
  <sheetData>
    <row r="1" spans="1:18">
      <c r="A1" t="s">
        <v>28</v>
      </c>
      <c r="H1" t="s">
        <v>108</v>
      </c>
      <c r="L1" t="s">
        <v>109</v>
      </c>
    </row>
    <row r="2" spans="1:18">
      <c r="A2" s="4"/>
      <c r="B2" s="4"/>
      <c r="C2" s="4"/>
      <c r="D2" s="4"/>
      <c r="E2" s="4"/>
      <c r="F2" s="4"/>
      <c r="G2" s="4"/>
      <c r="H2" s="4" t="s">
        <v>31</v>
      </c>
      <c r="I2" s="4"/>
      <c r="J2" s="4" t="s">
        <v>31</v>
      </c>
      <c r="K2" s="4"/>
      <c r="L2" s="4" t="s">
        <v>33</v>
      </c>
      <c r="M2" s="4"/>
      <c r="N2" s="4" t="s">
        <v>32</v>
      </c>
      <c r="O2" s="4"/>
    </row>
    <row r="3" spans="1:18">
      <c r="A3" s="4"/>
      <c r="B3" s="4"/>
      <c r="C3" s="4"/>
      <c r="D3" s="4"/>
      <c r="E3" s="4"/>
      <c r="F3" s="4"/>
      <c r="G3" s="4"/>
      <c r="H3" s="4" t="s">
        <v>29</v>
      </c>
      <c r="I3" s="4"/>
      <c r="J3" s="4" t="s">
        <v>30</v>
      </c>
      <c r="K3" s="4"/>
      <c r="L3" s="4" t="s">
        <v>29</v>
      </c>
      <c r="M3" s="4"/>
      <c r="N3" s="4" t="s">
        <v>30</v>
      </c>
      <c r="O3" s="4"/>
    </row>
    <row r="4" spans="1:18">
      <c r="A4" s="4"/>
      <c r="B4" s="4" t="s">
        <v>24</v>
      </c>
      <c r="C4" s="5" t="s">
        <v>21</v>
      </c>
      <c r="D4" s="5" t="s">
        <v>22</v>
      </c>
      <c r="E4" s="5" t="s">
        <v>34</v>
      </c>
      <c r="F4" s="5" t="s">
        <v>25</v>
      </c>
      <c r="G4" s="6" t="s">
        <v>23</v>
      </c>
      <c r="H4" s="6">
        <v>1</v>
      </c>
      <c r="I4" s="6">
        <v>2</v>
      </c>
      <c r="J4" s="6">
        <v>1</v>
      </c>
      <c r="K4" s="6">
        <v>2</v>
      </c>
      <c r="L4" s="6">
        <v>1</v>
      </c>
      <c r="M4" s="6">
        <v>2</v>
      </c>
      <c r="N4" s="6">
        <v>1</v>
      </c>
      <c r="O4" s="6">
        <v>2</v>
      </c>
    </row>
    <row r="5" spans="1:18">
      <c r="A5" s="1" t="s">
        <v>0</v>
      </c>
      <c r="B5">
        <v>0</v>
      </c>
      <c r="C5" s="1">
        <v>1300</v>
      </c>
      <c r="D5" s="1">
        <v>635</v>
      </c>
      <c r="E5" s="1">
        <f>LN(D5)</f>
        <v>6.4536249988926917</v>
      </c>
      <c r="F5" s="1">
        <f>D5/C5</f>
        <v>0.48846153846153845</v>
      </c>
      <c r="G5" s="1">
        <v>0.48799999999999999</v>
      </c>
      <c r="H5">
        <f>(E6-E5)/B6</f>
        <v>-0.42775902506737751</v>
      </c>
      <c r="I5">
        <f>(E10-E8)/B9</f>
        <v>-1.2702954472570092</v>
      </c>
      <c r="J5">
        <f>(E7-E5)/B7</f>
        <v>5.0154202566559558E-2</v>
      </c>
      <c r="K5">
        <f>(E10-E8)/B10</f>
        <v>-0.63514772362850458</v>
      </c>
    </row>
    <row r="6" spans="1:18">
      <c r="A6" s="1" t="s">
        <v>0</v>
      </c>
      <c r="B6">
        <v>1</v>
      </c>
      <c r="C6" s="1">
        <v>1700</v>
      </c>
      <c r="D6" s="1">
        <v>414</v>
      </c>
      <c r="E6" s="1">
        <f t="shared" ref="E6:E63" si="0">LN(D6)</f>
        <v>6.0258659738253142</v>
      </c>
      <c r="F6" s="1">
        <f t="shared" ref="F6:F63" si="1">D6/C6</f>
        <v>0.24352941176470588</v>
      </c>
      <c r="G6" s="1">
        <v>0.46</v>
      </c>
      <c r="H6" s="1">
        <f>AVERAGE(H5:I5)</f>
        <v>-0.84902723616219333</v>
      </c>
      <c r="I6" s="1">
        <f>STDEV(H5:I5)</f>
        <v>0.5957632175269405</v>
      </c>
      <c r="J6" s="1">
        <f>AVERAGE(J5:K5)</f>
        <v>-0.29249676053097251</v>
      </c>
      <c r="K6" s="1">
        <f>STDEV(J5:K5)</f>
        <v>0.48458163917273273</v>
      </c>
    </row>
    <row r="7" spans="1:18">
      <c r="A7" s="1" t="s">
        <v>0</v>
      </c>
      <c r="B7">
        <v>2</v>
      </c>
      <c r="C7" s="1">
        <v>1850</v>
      </c>
      <c r="D7" s="1">
        <v>702</v>
      </c>
      <c r="E7" s="1">
        <f t="shared" si="0"/>
        <v>6.5539334040258108</v>
      </c>
      <c r="F7" s="1">
        <f t="shared" si="1"/>
        <v>0.37945945945945947</v>
      </c>
      <c r="G7" s="1">
        <v>0.39600000000000002</v>
      </c>
      <c r="H7" s="1"/>
      <c r="I7" s="1"/>
    </row>
    <row r="8" spans="1:18">
      <c r="A8" s="1" t="s">
        <v>1</v>
      </c>
      <c r="B8">
        <v>0</v>
      </c>
      <c r="C8" s="1">
        <v>1300</v>
      </c>
      <c r="D8" s="1">
        <v>748</v>
      </c>
      <c r="E8" s="1">
        <f t="shared" si="0"/>
        <v>6.6174029779744776</v>
      </c>
      <c r="F8" s="1">
        <f t="shared" si="1"/>
        <v>0.57538461538461538</v>
      </c>
      <c r="G8" s="1">
        <v>0.54400000000000004</v>
      </c>
      <c r="H8" s="1"/>
      <c r="I8" s="1"/>
      <c r="R8" s="1"/>
    </row>
    <row r="9" spans="1:18">
      <c r="A9" s="1" t="s">
        <v>1</v>
      </c>
      <c r="B9">
        <v>1</v>
      </c>
      <c r="C9" s="1">
        <v>1900</v>
      </c>
      <c r="D9" s="1">
        <v>452</v>
      </c>
      <c r="E9" s="1">
        <f t="shared" si="0"/>
        <v>6.1136821798322316</v>
      </c>
      <c r="F9" s="1">
        <f t="shared" si="1"/>
        <v>0.23789473684210527</v>
      </c>
      <c r="G9" s="1">
        <v>0.50800000000000001</v>
      </c>
      <c r="H9" s="1"/>
      <c r="I9" s="1"/>
    </row>
    <row r="10" spans="1:18" ht="16" customHeight="1">
      <c r="A10" s="1" t="s">
        <v>1</v>
      </c>
      <c r="B10">
        <v>2</v>
      </c>
      <c r="C10" s="1">
        <v>1400</v>
      </c>
      <c r="D10" s="1">
        <v>210</v>
      </c>
      <c r="E10" s="1">
        <f t="shared" si="0"/>
        <v>5.3471075307174685</v>
      </c>
      <c r="F10" s="1">
        <f t="shared" si="1"/>
        <v>0.15</v>
      </c>
      <c r="G10" s="1">
        <v>0.45600000000000002</v>
      </c>
      <c r="H10" s="1"/>
      <c r="I10" s="1"/>
    </row>
    <row r="11" spans="1:18">
      <c r="A11" s="1" t="s">
        <v>8</v>
      </c>
      <c r="B11">
        <v>0</v>
      </c>
      <c r="C11" s="1" t="s">
        <v>9</v>
      </c>
      <c r="D11" s="1">
        <v>4026</v>
      </c>
      <c r="E11" s="1">
        <f t="shared" si="0"/>
        <v>8.3005286061997374</v>
      </c>
      <c r="F11" s="1"/>
      <c r="G11" s="1">
        <v>0.51600000000000001</v>
      </c>
      <c r="H11">
        <f>(E12-E11)/B12</f>
        <v>0.80434013283421102</v>
      </c>
      <c r="I11">
        <f>(E16-E14)/B15</f>
        <v>1.2758969813963041</v>
      </c>
      <c r="J11">
        <f>(E13-E11)/B13</f>
        <v>0.64220260510876148</v>
      </c>
      <c r="K11">
        <f>(E16-E14)/B16</f>
        <v>0.63794849069815207</v>
      </c>
      <c r="R11" s="1"/>
    </row>
    <row r="12" spans="1:18">
      <c r="A12" s="1" t="s">
        <v>8</v>
      </c>
      <c r="B12">
        <v>1</v>
      </c>
      <c r="C12" s="1" t="s">
        <v>9</v>
      </c>
      <c r="D12" s="1">
        <v>8999</v>
      </c>
      <c r="E12" s="1">
        <f t="shared" si="0"/>
        <v>9.1048687390339484</v>
      </c>
      <c r="F12" s="1"/>
      <c r="G12" s="1">
        <v>0.61899999999999999</v>
      </c>
      <c r="H12" s="1">
        <f>AVERAGE(H11:I11)</f>
        <v>1.0401185571152576</v>
      </c>
      <c r="I12" s="1">
        <f>STDEV(H11:I11)</f>
        <v>0.33344104533321423</v>
      </c>
      <c r="J12" s="1">
        <f>AVERAGE(J11:K11)</f>
        <v>0.64007554790345678</v>
      </c>
      <c r="K12" s="1">
        <f>STDEV(J11:K11)</f>
        <v>3.0081131476853273E-3</v>
      </c>
    </row>
    <row r="13" spans="1:18">
      <c r="A13" s="1" t="s">
        <v>8</v>
      </c>
      <c r="B13">
        <v>2</v>
      </c>
      <c r="C13" s="1" t="s">
        <v>9</v>
      </c>
      <c r="D13" s="1">
        <v>14544</v>
      </c>
      <c r="E13" s="1">
        <f t="shared" si="0"/>
        <v>9.5849338164172604</v>
      </c>
      <c r="F13" s="1"/>
      <c r="G13" s="1">
        <v>0.59199999999999997</v>
      </c>
      <c r="H13" s="1"/>
      <c r="I13" s="1"/>
    </row>
    <row r="14" spans="1:18">
      <c r="A14" s="1" t="s">
        <v>10</v>
      </c>
      <c r="B14">
        <v>0</v>
      </c>
      <c r="C14" s="1" t="s">
        <v>9</v>
      </c>
      <c r="D14" s="1">
        <v>4224</v>
      </c>
      <c r="E14" s="1">
        <f t="shared" si="0"/>
        <v>8.3485378253860976</v>
      </c>
      <c r="F14" s="1"/>
      <c r="G14" s="1">
        <v>0.623</v>
      </c>
      <c r="H14" s="1"/>
      <c r="I14" s="1"/>
    </row>
    <row r="15" spans="1:18">
      <c r="A15" s="1" t="s">
        <v>10</v>
      </c>
      <c r="B15">
        <v>1</v>
      </c>
      <c r="C15" s="1" t="s">
        <v>9</v>
      </c>
      <c r="D15" s="1">
        <v>9517</v>
      </c>
      <c r="E15" s="1">
        <f t="shared" si="0"/>
        <v>9.160834952072344</v>
      </c>
      <c r="F15" s="1"/>
      <c r="G15" s="1">
        <v>0.60199999999999998</v>
      </c>
      <c r="H15" s="1"/>
      <c r="I15" s="1"/>
    </row>
    <row r="16" spans="1:18">
      <c r="A16" s="1" t="s">
        <v>10</v>
      </c>
      <c r="B16">
        <v>2</v>
      </c>
      <c r="C16" s="1" t="s">
        <v>9</v>
      </c>
      <c r="D16" s="1">
        <v>15130</v>
      </c>
      <c r="E16" s="1">
        <f t="shared" si="0"/>
        <v>9.6244348067824017</v>
      </c>
      <c r="F16" s="1"/>
      <c r="G16" s="1">
        <v>0.61499999999999999</v>
      </c>
      <c r="H16" s="1"/>
      <c r="I16" s="1"/>
    </row>
    <row r="17" spans="1:15">
      <c r="A17" s="1" t="s">
        <v>15</v>
      </c>
      <c r="B17">
        <v>0</v>
      </c>
      <c r="C17" s="1" t="s">
        <v>9</v>
      </c>
      <c r="D17" s="1">
        <v>7106</v>
      </c>
      <c r="E17" s="1">
        <f t="shared" si="0"/>
        <v>8.8686947765809716</v>
      </c>
      <c r="F17" s="1"/>
      <c r="G17" s="1">
        <v>0.56999999999999995</v>
      </c>
      <c r="H17">
        <f>(E18-E17)/B18</f>
        <v>0.96977413958070713</v>
      </c>
      <c r="I17">
        <f>(E22-E20)/B21</f>
        <v>1.6573538233058258</v>
      </c>
      <c r="J17">
        <f>(E19-E17)/B19</f>
        <v>0.90999742179937737</v>
      </c>
      <c r="K17">
        <f>(E22-E20)/B22</f>
        <v>0.82867691165291291</v>
      </c>
    </row>
    <row r="18" spans="1:15">
      <c r="A18" s="1" t="s">
        <v>15</v>
      </c>
      <c r="B18">
        <v>1</v>
      </c>
      <c r="C18" s="1" t="s">
        <v>9</v>
      </c>
      <c r="D18" s="1">
        <v>18741</v>
      </c>
      <c r="E18" s="1">
        <f>LN(D18)</f>
        <v>9.8384689161616787</v>
      </c>
      <c r="F18" s="1"/>
      <c r="G18" s="1">
        <v>0.66400000000000003</v>
      </c>
      <c r="H18" s="1">
        <f>AVERAGE(H17:I17)</f>
        <v>1.3135639814432665</v>
      </c>
      <c r="I18" s="1">
        <f>STDEV(H17:I17)</f>
        <v>0.48619225696813306</v>
      </c>
      <c r="J18" s="1">
        <f>AVERAGE(J17:K17)</f>
        <v>0.86933716672614514</v>
      </c>
      <c r="K18" s="1">
        <f>STDEV(J17:K17)</f>
        <v>5.7502284174114467E-2</v>
      </c>
    </row>
    <row r="19" spans="1:15">
      <c r="A19" s="1" t="s">
        <v>15</v>
      </c>
      <c r="B19">
        <v>2</v>
      </c>
      <c r="C19" s="1" t="s">
        <v>9</v>
      </c>
      <c r="D19" s="1">
        <v>43857</v>
      </c>
      <c r="E19" s="1">
        <f t="shared" si="0"/>
        <v>10.688689620179726</v>
      </c>
      <c r="F19" s="1"/>
      <c r="G19" s="1">
        <v>0.59</v>
      </c>
      <c r="H19" s="1"/>
      <c r="I19" s="1"/>
    </row>
    <row r="20" spans="1:15">
      <c r="A20" s="1" t="s">
        <v>16</v>
      </c>
      <c r="B20">
        <v>0</v>
      </c>
      <c r="C20" s="1" t="s">
        <v>9</v>
      </c>
      <c r="D20" s="1">
        <v>6866</v>
      </c>
      <c r="E20" s="1">
        <f t="shared" si="0"/>
        <v>8.8343369740176367</v>
      </c>
      <c r="F20" s="1"/>
      <c r="G20" s="1">
        <v>0.6</v>
      </c>
      <c r="H20" s="1"/>
      <c r="I20" s="1"/>
    </row>
    <row r="21" spans="1:15">
      <c r="A21" s="1" t="s">
        <v>16</v>
      </c>
      <c r="B21">
        <v>1</v>
      </c>
      <c r="C21" s="1" t="s">
        <v>9</v>
      </c>
      <c r="D21" s="1">
        <v>17947</v>
      </c>
      <c r="E21" s="1">
        <f t="shared" si="0"/>
        <v>9.7951782490292771</v>
      </c>
      <c r="F21" s="1"/>
      <c r="G21" s="1">
        <v>0.59599999999999997</v>
      </c>
      <c r="H21" s="1"/>
      <c r="I21" s="1"/>
    </row>
    <row r="22" spans="1:15">
      <c r="A22" s="1" t="s">
        <v>16</v>
      </c>
      <c r="B22">
        <v>2</v>
      </c>
      <c r="C22" s="1" t="s">
        <v>9</v>
      </c>
      <c r="D22" s="1">
        <v>36015</v>
      </c>
      <c r="E22" s="1">
        <f t="shared" si="0"/>
        <v>10.491690797323463</v>
      </c>
      <c r="F22" s="1"/>
      <c r="G22" s="1">
        <v>0.58499999999999996</v>
      </c>
      <c r="H22" s="1"/>
      <c r="I22" s="1"/>
    </row>
    <row r="23" spans="1:15">
      <c r="A23" s="1" t="s">
        <v>2</v>
      </c>
      <c r="B23">
        <v>0</v>
      </c>
      <c r="C23" s="1">
        <v>757</v>
      </c>
      <c r="D23" s="1">
        <v>6824</v>
      </c>
      <c r="E23" s="1">
        <f t="shared" si="0"/>
        <v>8.8282010891715146</v>
      </c>
      <c r="F23" s="1">
        <f t="shared" si="1"/>
        <v>9.0145310435931307</v>
      </c>
      <c r="G23" s="1">
        <v>0.55500000000000005</v>
      </c>
      <c r="H23">
        <f>(E24-E23)/B24</f>
        <v>-1.3648380436514937</v>
      </c>
      <c r="I23">
        <f>(E28-E26)/B27</f>
        <v>-2.4083587464391973</v>
      </c>
      <c r="J23">
        <f>(E25-E23)/B25</f>
        <v>-1.2528179246221152</v>
      </c>
      <c r="K23">
        <f>(E28-E26)/B28</f>
        <v>-1.2041793732195987</v>
      </c>
      <c r="L23">
        <f>H11-H23</f>
        <v>2.1691781764857048</v>
      </c>
      <c r="M23">
        <f>I11-I23</f>
        <v>3.6842557278355015</v>
      </c>
      <c r="N23">
        <f>J11-J23</f>
        <v>1.8950205297308766</v>
      </c>
      <c r="O23">
        <f>K11-K23</f>
        <v>1.8421278639177507</v>
      </c>
    </row>
    <row r="24" spans="1:15">
      <c r="A24" s="1" t="s">
        <v>2</v>
      </c>
      <c r="B24">
        <v>1</v>
      </c>
      <c r="C24" s="1">
        <v>2433</v>
      </c>
      <c r="D24" s="1">
        <v>1743</v>
      </c>
      <c r="E24" s="1">
        <f t="shared" si="0"/>
        <v>7.4633630455200208</v>
      </c>
      <c r="F24" s="1">
        <f t="shared" si="1"/>
        <v>0.71639950678175091</v>
      </c>
      <c r="G24" s="1">
        <v>0.46200000000000002</v>
      </c>
      <c r="H24" s="1">
        <f>AVERAGE(H23:I23)</f>
        <v>-1.8865983950453455</v>
      </c>
      <c r="I24" s="1">
        <f>STDEV(H23:I23)</f>
        <v>0.73788056524973678</v>
      </c>
      <c r="J24" s="1">
        <f>AVERAGE(J23:K23)</f>
        <v>-1.2284986489208569</v>
      </c>
      <c r="K24" s="1">
        <f>STDEV(J23:K23)</f>
        <v>3.4392649523809875E-2</v>
      </c>
      <c r="L24" s="1">
        <f>AVERAGE(L23:M23)</f>
        <v>2.9267169521606031</v>
      </c>
      <c r="M24" s="1">
        <f>STDEV(L23:M23)</f>
        <v>1.0713216105829522</v>
      </c>
      <c r="N24" s="1">
        <f>AVERAGE(N23:O23)</f>
        <v>1.8685741968243137</v>
      </c>
      <c r="O24" s="1">
        <f>STDEV(N23:O23)</f>
        <v>3.7400762671495204E-2</v>
      </c>
    </row>
    <row r="25" spans="1:15">
      <c r="A25" s="1" t="s">
        <v>2</v>
      </c>
      <c r="B25">
        <v>2</v>
      </c>
      <c r="C25" s="1">
        <v>850</v>
      </c>
      <c r="D25" s="1">
        <v>557</v>
      </c>
      <c r="E25" s="1">
        <f t="shared" si="0"/>
        <v>6.3225652399272843</v>
      </c>
      <c r="F25" s="1">
        <f t="shared" si="1"/>
        <v>0.6552941176470588</v>
      </c>
      <c r="G25" s="1">
        <v>0.42899999999999999</v>
      </c>
      <c r="H25" s="1"/>
      <c r="I25" s="1"/>
    </row>
    <row r="26" spans="1:15">
      <c r="A26" s="1" t="s">
        <v>3</v>
      </c>
      <c r="B26">
        <v>0</v>
      </c>
      <c r="C26" s="1">
        <v>908</v>
      </c>
      <c r="D26" s="1">
        <v>6725</v>
      </c>
      <c r="E26" s="1">
        <f t="shared" si="0"/>
        <v>8.8135872044700392</v>
      </c>
      <c r="F26" s="1">
        <f t="shared" si="1"/>
        <v>7.4063876651982383</v>
      </c>
      <c r="G26" s="1">
        <v>0.53</v>
      </c>
      <c r="H26" s="1"/>
      <c r="I26" s="1"/>
    </row>
    <row r="27" spans="1:15">
      <c r="A27" s="1" t="s">
        <v>3</v>
      </c>
      <c r="B27">
        <v>1</v>
      </c>
      <c r="C27" s="1">
        <v>1966</v>
      </c>
      <c r="D27" s="1">
        <v>1715</v>
      </c>
      <c r="E27" s="1">
        <f t="shared" si="0"/>
        <v>7.44716835960004</v>
      </c>
      <c r="F27" s="1">
        <f t="shared" si="1"/>
        <v>0.87232960325534081</v>
      </c>
      <c r="G27" s="1">
        <v>0.496</v>
      </c>
      <c r="H27" s="1"/>
      <c r="I27" s="1"/>
    </row>
    <row r="28" spans="1:15">
      <c r="A28" s="1" t="s">
        <v>3</v>
      </c>
      <c r="B28">
        <v>2</v>
      </c>
      <c r="C28" s="1">
        <v>681</v>
      </c>
      <c r="D28" s="1">
        <v>605</v>
      </c>
      <c r="E28" s="1">
        <f t="shared" si="0"/>
        <v>6.4052284580308418</v>
      </c>
      <c r="F28" s="1">
        <f t="shared" si="1"/>
        <v>0.88839941262848754</v>
      </c>
      <c r="G28" s="1">
        <v>0.5</v>
      </c>
      <c r="H28" s="1"/>
      <c r="I28" s="1"/>
    </row>
    <row r="29" spans="1:15">
      <c r="A29" s="1" t="s">
        <v>11</v>
      </c>
      <c r="B29">
        <v>0</v>
      </c>
      <c r="C29" s="1" t="s">
        <v>9</v>
      </c>
      <c r="D29" s="1">
        <v>39475</v>
      </c>
      <c r="E29" s="1">
        <f t="shared" si="0"/>
        <v>10.583422839123843</v>
      </c>
      <c r="F29" s="1"/>
      <c r="G29" s="1">
        <v>0.32900000000000001</v>
      </c>
      <c r="H29">
        <f>(E30-E29)/B30</f>
        <v>0.68828420380464372</v>
      </c>
      <c r="I29">
        <f>(E34-E32)/B33</f>
        <v>1.1387350549588096</v>
      </c>
      <c r="J29">
        <f>(E31-E29)/B31</f>
        <v>0.61351676942642719</v>
      </c>
      <c r="K29">
        <f>(E34-E32)/B34</f>
        <v>0.56936752747940478</v>
      </c>
    </row>
    <row r="30" spans="1:15">
      <c r="A30" s="1" t="s">
        <v>11</v>
      </c>
      <c r="B30">
        <v>1</v>
      </c>
      <c r="C30" s="1" t="s">
        <v>9</v>
      </c>
      <c r="D30" s="1">
        <v>78567</v>
      </c>
      <c r="E30" s="1">
        <f t="shared" si="0"/>
        <v>11.271707042928487</v>
      </c>
      <c r="F30" s="1"/>
      <c r="G30" s="1">
        <v>0.58699999999999997</v>
      </c>
      <c r="H30" s="1">
        <f>AVERAGE(H29:I29)</f>
        <v>0.91350962938172664</v>
      </c>
      <c r="I30" s="1">
        <f>STDEV(H29:I29)</f>
        <v>0.31851685144236297</v>
      </c>
      <c r="J30" s="1">
        <f>AVERAGE(J29:K29)</f>
        <v>0.59144214845291598</v>
      </c>
      <c r="K30" s="1">
        <f>STDEV(J29:K29)</f>
        <v>3.1218228364985123E-2</v>
      </c>
    </row>
    <row r="31" spans="1:15">
      <c r="A31" s="1" t="s">
        <v>11</v>
      </c>
      <c r="B31">
        <v>2</v>
      </c>
      <c r="C31" s="1" t="s">
        <v>9</v>
      </c>
      <c r="D31" s="1">
        <v>134653</v>
      </c>
      <c r="E31" s="1">
        <f t="shared" si="0"/>
        <v>11.810456377976697</v>
      </c>
      <c r="F31" s="1"/>
      <c r="G31" s="1">
        <v>0.60299999999999998</v>
      </c>
      <c r="H31" s="1"/>
      <c r="I31" s="1"/>
    </row>
    <row r="32" spans="1:15">
      <c r="A32" s="1" t="s">
        <v>12</v>
      </c>
      <c r="B32">
        <v>0</v>
      </c>
      <c r="C32" s="1" t="s">
        <v>9</v>
      </c>
      <c r="D32" s="1">
        <v>44579</v>
      </c>
      <c r="E32" s="1">
        <f t="shared" si="0"/>
        <v>10.705018175104598</v>
      </c>
      <c r="F32" s="1"/>
      <c r="G32" s="1">
        <v>0.35599999999999998</v>
      </c>
      <c r="H32" s="1"/>
      <c r="I32" s="1"/>
    </row>
    <row r="33" spans="1:15">
      <c r="A33" s="1" t="s">
        <v>12</v>
      </c>
      <c r="B33">
        <v>1</v>
      </c>
      <c r="C33" s="1" t="s">
        <v>9</v>
      </c>
      <c r="D33" s="1">
        <v>72603</v>
      </c>
      <c r="E33" s="1">
        <f t="shared" si="0"/>
        <v>11.192761522273194</v>
      </c>
      <c r="F33" s="1"/>
      <c r="G33" s="1">
        <v>0.56399999999999995</v>
      </c>
      <c r="H33" s="1"/>
      <c r="I33" s="1"/>
    </row>
    <row r="34" spans="1:15">
      <c r="A34" s="1" t="s">
        <v>12</v>
      </c>
      <c r="B34">
        <v>2</v>
      </c>
      <c r="C34" s="1" t="s">
        <v>9</v>
      </c>
      <c r="D34" s="1">
        <v>139212</v>
      </c>
      <c r="E34" s="1">
        <f t="shared" si="0"/>
        <v>11.843753230063408</v>
      </c>
      <c r="F34" s="1"/>
      <c r="G34" s="1">
        <v>0.629</v>
      </c>
      <c r="H34" s="1"/>
      <c r="I34" s="1"/>
    </row>
    <row r="35" spans="1:15">
      <c r="A35" s="1" t="s">
        <v>17</v>
      </c>
      <c r="B35">
        <v>0</v>
      </c>
      <c r="C35" s="1" t="s">
        <v>9</v>
      </c>
      <c r="D35" s="1">
        <v>37820</v>
      </c>
      <c r="E35" s="1">
        <f t="shared" si="0"/>
        <v>10.540593342212448</v>
      </c>
      <c r="F35" s="1"/>
      <c r="G35" s="1">
        <v>0.39900000000000002</v>
      </c>
      <c r="H35">
        <f>(E36-E35)/B36</f>
        <v>0.6539571385386278</v>
      </c>
      <c r="I35">
        <f>(E40-E38)/B39</f>
        <v>1.0837360464051979</v>
      </c>
      <c r="J35">
        <f>(E37-E35)/B37</f>
        <v>0.52295855051559226</v>
      </c>
      <c r="K35">
        <f>(E40-E38)/B40</f>
        <v>0.54186802320259897</v>
      </c>
    </row>
    <row r="36" spans="1:15">
      <c r="A36" s="1" t="s">
        <v>17</v>
      </c>
      <c r="B36">
        <v>1</v>
      </c>
      <c r="C36" s="1" t="s">
        <v>9</v>
      </c>
      <c r="D36" s="1">
        <v>72733</v>
      </c>
      <c r="E36" s="1">
        <f t="shared" si="0"/>
        <v>11.194550480751076</v>
      </c>
      <c r="F36" s="1"/>
      <c r="G36" s="1">
        <v>0.57399999999999995</v>
      </c>
      <c r="H36" s="1">
        <f>AVERAGE(H35:I35)</f>
        <v>0.86884659247191287</v>
      </c>
      <c r="I36" s="1">
        <f>STDEV(H35:I35)</f>
        <v>0.30389958016339996</v>
      </c>
      <c r="J36" s="1">
        <f>AVERAGE(J35:K35)</f>
        <v>0.53241328685909561</v>
      </c>
      <c r="K36" s="1">
        <f>STDEV(J35:K35)</f>
        <v>1.3371016365644252E-2</v>
      </c>
    </row>
    <row r="37" spans="1:15">
      <c r="A37" s="1" t="s">
        <v>17</v>
      </c>
      <c r="B37">
        <v>2</v>
      </c>
      <c r="C37" s="1" t="s">
        <v>9</v>
      </c>
      <c r="D37" s="1">
        <v>107636</v>
      </c>
      <c r="E37" s="1">
        <f t="shared" si="0"/>
        <v>11.586510443243633</v>
      </c>
      <c r="F37" s="1"/>
      <c r="G37" s="1">
        <v>0.59399999999999997</v>
      </c>
      <c r="H37" s="1"/>
      <c r="I37" s="1"/>
    </row>
    <row r="38" spans="1:15">
      <c r="A38" s="1" t="s">
        <v>18</v>
      </c>
      <c r="B38">
        <v>0</v>
      </c>
      <c r="C38" s="1" t="s">
        <v>9</v>
      </c>
      <c r="D38" s="1">
        <v>34087</v>
      </c>
      <c r="E38" s="1">
        <f t="shared" si="0"/>
        <v>10.436671358912786</v>
      </c>
      <c r="F38" s="1"/>
      <c r="G38" s="1">
        <v>0.36199999999999999</v>
      </c>
      <c r="H38" s="1"/>
      <c r="I38" s="1"/>
    </row>
    <row r="39" spans="1:15">
      <c r="A39" s="1" t="s">
        <v>18</v>
      </c>
      <c r="B39">
        <v>1</v>
      </c>
      <c r="C39" s="1" t="s">
        <v>9</v>
      </c>
      <c r="D39" s="1">
        <v>68675</v>
      </c>
      <c r="E39" s="1">
        <f t="shared" si="0"/>
        <v>11.137140510963475</v>
      </c>
      <c r="F39" s="1"/>
      <c r="G39" s="1">
        <v>0.56399999999999995</v>
      </c>
      <c r="H39" s="1"/>
      <c r="I39" s="1"/>
    </row>
    <row r="40" spans="1:15">
      <c r="A40" s="1" t="s">
        <v>18</v>
      </c>
      <c r="B40">
        <v>2</v>
      </c>
      <c r="C40" s="1" t="s">
        <v>9</v>
      </c>
      <c r="D40" s="1">
        <v>100751</v>
      </c>
      <c r="E40" s="1">
        <f t="shared" si="0"/>
        <v>11.520407405317984</v>
      </c>
      <c r="F40" s="1"/>
      <c r="G40" s="1">
        <v>0.60299999999999998</v>
      </c>
      <c r="H40" s="1"/>
      <c r="I40" s="1"/>
    </row>
    <row r="41" spans="1:15">
      <c r="A41" s="1" t="s">
        <v>6</v>
      </c>
      <c r="B41">
        <v>0</v>
      </c>
      <c r="C41" s="1">
        <v>1783</v>
      </c>
      <c r="D41" s="1">
        <v>44176</v>
      </c>
      <c r="E41" s="1">
        <f t="shared" si="0"/>
        <v>10.695936934169936</v>
      </c>
      <c r="F41" s="1">
        <f t="shared" si="1"/>
        <v>24.77621985417835</v>
      </c>
      <c r="G41" s="1">
        <v>0.374</v>
      </c>
      <c r="H41">
        <f>(E42-E41)/B42</f>
        <v>-2.3526210527649898</v>
      </c>
      <c r="I41">
        <f>(E46-E44)/B45</f>
        <v>-3.1775119462272041</v>
      </c>
      <c r="J41">
        <f>(E43-E41)/B43</f>
        <v>-1.7128120240454554</v>
      </c>
      <c r="K41">
        <f>(E46-E44)/B46</f>
        <v>-1.5887559731136021</v>
      </c>
      <c r="L41">
        <f>H29-H41</f>
        <v>3.0409052565696335</v>
      </c>
      <c r="M41">
        <f>I29-I41</f>
        <v>4.3162470011860137</v>
      </c>
      <c r="N41">
        <f>J29-J41</f>
        <v>2.3263287934718826</v>
      </c>
      <c r="O41">
        <f>K29-K41</f>
        <v>2.1581235005930068</v>
      </c>
    </row>
    <row r="42" spans="1:15">
      <c r="A42" s="1" t="s">
        <v>6</v>
      </c>
      <c r="B42">
        <v>1</v>
      </c>
      <c r="C42" s="1">
        <v>2800</v>
      </c>
      <c r="D42" s="1">
        <v>4202</v>
      </c>
      <c r="E42" s="1">
        <f t="shared" si="0"/>
        <v>8.343315881404946</v>
      </c>
      <c r="F42" s="1">
        <f t="shared" si="1"/>
        <v>1.5007142857142857</v>
      </c>
      <c r="G42" s="1">
        <v>0.47399999999999998</v>
      </c>
      <c r="H42" s="1">
        <f>AVERAGE(H41:I41)</f>
        <v>-2.765066499496097</v>
      </c>
      <c r="I42" s="1">
        <f>STDEV(H41:I41)</f>
        <v>0.58328594450616122</v>
      </c>
      <c r="J42" s="1">
        <f>AVERAGE(J41:K41)</f>
        <v>-1.6507839985795287</v>
      </c>
      <c r="K42" s="1">
        <f>STDEV(J41:K41)</f>
        <v>8.7720874861137221E-2</v>
      </c>
      <c r="L42" s="1">
        <f>AVERAGE(L41:M41)</f>
        <v>3.6785761288778236</v>
      </c>
      <c r="M42" s="1">
        <f>STDEV(L41:M41)</f>
        <v>0.90180279594852319</v>
      </c>
      <c r="N42" s="1">
        <f>AVERAGE(N41:O41)</f>
        <v>2.2422261470324445</v>
      </c>
      <c r="O42" s="1">
        <f>STDEV(N41:O41)</f>
        <v>0.11893910322612235</v>
      </c>
    </row>
    <row r="43" spans="1:15">
      <c r="A43" s="1" t="s">
        <v>6</v>
      </c>
      <c r="B43">
        <v>2</v>
      </c>
      <c r="C43" s="1">
        <v>1500</v>
      </c>
      <c r="D43" s="1">
        <v>1437</v>
      </c>
      <c r="E43" s="1">
        <f t="shared" si="0"/>
        <v>7.2703128860790249</v>
      </c>
      <c r="F43" s="1">
        <f t="shared" si="1"/>
        <v>0.95799999999999996</v>
      </c>
      <c r="G43" s="1">
        <v>0.52900000000000003</v>
      </c>
      <c r="H43" s="1"/>
      <c r="I43" s="1"/>
    </row>
    <row r="44" spans="1:15">
      <c r="A44" s="1" t="s">
        <v>7</v>
      </c>
      <c r="B44">
        <v>0</v>
      </c>
      <c r="C44" s="1">
        <v>1270</v>
      </c>
      <c r="D44" s="1">
        <v>42433</v>
      </c>
      <c r="E44" s="1">
        <f t="shared" si="0"/>
        <v>10.655681640386989</v>
      </c>
      <c r="F44" s="1">
        <f t="shared" si="1"/>
        <v>33.41181102362205</v>
      </c>
      <c r="G44" s="1">
        <v>0.36399999999999999</v>
      </c>
      <c r="H44" s="1"/>
      <c r="I44" s="1"/>
    </row>
    <row r="45" spans="1:15">
      <c r="A45" s="1" t="s">
        <v>7</v>
      </c>
      <c r="B45">
        <v>1</v>
      </c>
      <c r="C45" s="1">
        <v>3000</v>
      </c>
      <c r="D45" s="1">
        <v>2958</v>
      </c>
      <c r="E45" s="1">
        <f t="shared" si="0"/>
        <v>7.9922686432707453</v>
      </c>
      <c r="F45" s="1">
        <f t="shared" si="1"/>
        <v>0.98599999999999999</v>
      </c>
      <c r="G45" s="1">
        <v>0.47799999999999998</v>
      </c>
      <c r="H45" s="1"/>
      <c r="I45" s="1"/>
    </row>
    <row r="46" spans="1:15">
      <c r="A46" s="1" t="s">
        <v>7</v>
      </c>
      <c r="B46">
        <v>2</v>
      </c>
      <c r="C46" s="1">
        <v>1950</v>
      </c>
      <c r="D46" s="1">
        <v>1769</v>
      </c>
      <c r="E46" s="1">
        <f t="shared" si="0"/>
        <v>7.4781696941597851</v>
      </c>
      <c r="F46" s="1">
        <f t="shared" si="1"/>
        <v>0.90717948717948715</v>
      </c>
      <c r="G46" s="1">
        <v>0.505</v>
      </c>
      <c r="H46" s="1"/>
      <c r="I46" s="1"/>
    </row>
    <row r="47" spans="1:15">
      <c r="A47" s="1" t="s">
        <v>13</v>
      </c>
      <c r="B47">
        <v>0</v>
      </c>
      <c r="C47" s="1" t="s">
        <v>9</v>
      </c>
      <c r="D47" s="1">
        <v>38520</v>
      </c>
      <c r="E47" s="1">
        <f t="shared" si="0"/>
        <v>10.558932865912062</v>
      </c>
      <c r="F47" s="1"/>
      <c r="G47" s="1">
        <v>0.44700000000000001</v>
      </c>
      <c r="H47">
        <f>(E48-E47)/B48</f>
        <v>0.73196092937441293</v>
      </c>
      <c r="I47">
        <f>(E52-E50)/B51</f>
        <v>1.2443193556799255</v>
      </c>
      <c r="J47">
        <f>(E49-E47)/B49</f>
        <v>0.62527508375464436</v>
      </c>
      <c r="K47">
        <f>(E52-E50)/B52</f>
        <v>0.62215967783996273</v>
      </c>
    </row>
    <row r="48" spans="1:15">
      <c r="A48" s="1" t="s">
        <v>13</v>
      </c>
      <c r="B48">
        <v>1</v>
      </c>
      <c r="C48" s="1" t="s">
        <v>9</v>
      </c>
      <c r="D48" s="1">
        <v>80089</v>
      </c>
      <c r="E48" s="1">
        <f t="shared" si="0"/>
        <v>11.290893795286475</v>
      </c>
      <c r="F48" s="1"/>
      <c r="G48" s="1">
        <v>0.55200000000000005</v>
      </c>
      <c r="H48" s="1">
        <f>AVERAGE(H47:I47)</f>
        <v>0.9881401425271692</v>
      </c>
      <c r="I48" s="1">
        <f>STDEV(H47:I47)</f>
        <v>0.36229211763869584</v>
      </c>
      <c r="J48" s="1">
        <f>AVERAGE(J47:K47)</f>
        <v>0.62371738079730354</v>
      </c>
      <c r="K48" s="1">
        <f>STDEV(J47:K47)</f>
        <v>2.2029246484200548E-3</v>
      </c>
    </row>
    <row r="49" spans="1:15">
      <c r="A49" s="1" t="s">
        <v>13</v>
      </c>
      <c r="B49">
        <v>2</v>
      </c>
      <c r="C49" s="1" t="s">
        <v>9</v>
      </c>
      <c r="D49" s="1">
        <v>134522</v>
      </c>
      <c r="E49" s="1">
        <f t="shared" si="0"/>
        <v>11.809483033421351</v>
      </c>
      <c r="F49" s="1"/>
      <c r="G49" s="1"/>
      <c r="H49" s="1"/>
      <c r="I49" s="1"/>
    </row>
    <row r="50" spans="1:15">
      <c r="A50" s="1" t="s">
        <v>14</v>
      </c>
      <c r="B50">
        <v>0</v>
      </c>
      <c r="C50" s="1" t="s">
        <v>9</v>
      </c>
      <c r="D50" s="1">
        <v>39299</v>
      </c>
      <c r="E50" s="1">
        <f t="shared" si="0"/>
        <v>10.578954352240995</v>
      </c>
      <c r="F50" s="1"/>
      <c r="G50" s="1">
        <v>0.378</v>
      </c>
      <c r="H50" s="1"/>
      <c r="I50" s="1"/>
    </row>
    <row r="51" spans="1:15">
      <c r="A51" s="1" t="s">
        <v>14</v>
      </c>
      <c r="B51">
        <v>1</v>
      </c>
      <c r="C51" s="1" t="s">
        <v>9</v>
      </c>
      <c r="D51" s="1">
        <v>83691</v>
      </c>
      <c r="E51" s="1">
        <f t="shared" si="0"/>
        <v>11.334886723814417</v>
      </c>
      <c r="F51" s="1"/>
      <c r="G51" s="1">
        <v>0.52900000000000003</v>
      </c>
      <c r="H51" s="1"/>
      <c r="I51" s="1"/>
    </row>
    <row r="52" spans="1:15">
      <c r="A52" s="1" t="s">
        <v>14</v>
      </c>
      <c r="B52">
        <v>2</v>
      </c>
      <c r="C52" s="1" t="s">
        <v>9</v>
      </c>
      <c r="D52" s="1">
        <v>136390</v>
      </c>
      <c r="E52" s="1">
        <f t="shared" si="0"/>
        <v>11.82327370792092</v>
      </c>
      <c r="F52" s="1"/>
      <c r="G52" s="1">
        <v>0.59099999999999997</v>
      </c>
      <c r="H52" s="1"/>
      <c r="I52" s="1"/>
    </row>
    <row r="53" spans="1:15">
      <c r="A53" s="1" t="s">
        <v>19</v>
      </c>
      <c r="B53">
        <v>0</v>
      </c>
      <c r="C53" s="1" t="s">
        <v>9</v>
      </c>
      <c r="D53" s="1">
        <v>32484</v>
      </c>
      <c r="E53" s="1">
        <f t="shared" si="0"/>
        <v>10.388502939402301</v>
      </c>
      <c r="F53" s="1"/>
      <c r="G53" s="1">
        <v>0.34499999999999997</v>
      </c>
      <c r="H53">
        <f>(E54-E53)/B54</f>
        <v>0.53478815470801955</v>
      </c>
      <c r="I53">
        <f>(E58-E56)/B57</f>
        <v>1.3761267352520328</v>
      </c>
      <c r="J53">
        <f>(E55-E53)/B55</f>
        <v>0.654233798129078</v>
      </c>
      <c r="K53">
        <f>(E58-E56)/B58</f>
        <v>0.68806336762601639</v>
      </c>
    </row>
    <row r="54" spans="1:15">
      <c r="A54" s="1" t="s">
        <v>19</v>
      </c>
      <c r="B54">
        <v>1</v>
      </c>
      <c r="C54" s="1" t="s">
        <v>9</v>
      </c>
      <c r="D54" s="1">
        <v>55453</v>
      </c>
      <c r="E54" s="1">
        <f t="shared" si="0"/>
        <v>10.92329109411032</v>
      </c>
      <c r="F54" s="1"/>
      <c r="G54" s="1">
        <v>0.51900000000000002</v>
      </c>
      <c r="H54" s="1">
        <f>AVERAGE(H53:I53)</f>
        <v>0.95545744498002616</v>
      </c>
      <c r="I54" s="1">
        <f>STDEV(H53:I53)</f>
        <v>0.59491621557653607</v>
      </c>
      <c r="J54" s="1">
        <f>AVERAGE(J53:K53)</f>
        <v>0.6711485828775472</v>
      </c>
      <c r="K54" s="1">
        <f>STDEV(J53:K53)</f>
        <v>2.392111799590671E-2</v>
      </c>
    </row>
    <row r="55" spans="1:15">
      <c r="A55" s="1" t="s">
        <v>19</v>
      </c>
      <c r="B55">
        <v>2</v>
      </c>
      <c r="C55" s="1" t="s">
        <v>9</v>
      </c>
      <c r="D55" s="1">
        <v>120207</v>
      </c>
      <c r="E55" s="1">
        <f t="shared" si="0"/>
        <v>11.696970535660457</v>
      </c>
      <c r="F55" s="1"/>
      <c r="G55" s="1">
        <v>0.63</v>
      </c>
      <c r="H55" s="1"/>
      <c r="I55" s="1"/>
    </row>
    <row r="56" spans="1:15">
      <c r="A56" s="1" t="s">
        <v>20</v>
      </c>
      <c r="B56">
        <v>0</v>
      </c>
      <c r="C56" s="1" t="s">
        <v>9</v>
      </c>
      <c r="D56" s="1">
        <v>34450</v>
      </c>
      <c r="E56" s="1">
        <f t="shared" si="0"/>
        <v>10.447264276441805</v>
      </c>
      <c r="F56" s="1"/>
      <c r="G56" s="1">
        <v>0.35399999999999998</v>
      </c>
      <c r="H56" s="1"/>
      <c r="I56" s="1"/>
    </row>
    <row r="57" spans="1:15">
      <c r="A57" s="1" t="s">
        <v>20</v>
      </c>
      <c r="B57">
        <v>1</v>
      </c>
      <c r="C57" s="1" t="s">
        <v>9</v>
      </c>
      <c r="D57" s="1">
        <v>71181</v>
      </c>
      <c r="E57" s="1">
        <f t="shared" si="0"/>
        <v>11.172981207855637</v>
      </c>
      <c r="F57" s="1"/>
      <c r="G57" s="1">
        <v>0.57699999999999996</v>
      </c>
      <c r="H57" s="1"/>
      <c r="I57" s="1"/>
    </row>
    <row r="58" spans="1:15">
      <c r="A58" s="1" t="s">
        <v>20</v>
      </c>
      <c r="B58">
        <v>2</v>
      </c>
      <c r="C58" s="1" t="s">
        <v>9</v>
      </c>
      <c r="D58" s="1">
        <v>136406</v>
      </c>
      <c r="E58" s="1">
        <f t="shared" si="0"/>
        <v>11.823391011693838</v>
      </c>
      <c r="F58" s="1"/>
      <c r="G58" s="1">
        <v>0.59099999999999997</v>
      </c>
      <c r="H58" s="1"/>
      <c r="I58" s="1"/>
    </row>
    <row r="59" spans="1:15">
      <c r="A59" s="1" t="s">
        <v>4</v>
      </c>
      <c r="B59">
        <v>0</v>
      </c>
      <c r="C59" s="1">
        <v>966</v>
      </c>
      <c r="D59" s="1">
        <v>48529</v>
      </c>
      <c r="E59" s="1">
        <f t="shared" si="0"/>
        <v>10.78991683637612</v>
      </c>
      <c r="F59" s="1">
        <f t="shared" si="1"/>
        <v>50.237060041407865</v>
      </c>
      <c r="G59" s="1">
        <v>0.40200000000000002</v>
      </c>
      <c r="H59">
        <f>(E60-E59)/B60</f>
        <v>-2.3242274878269988</v>
      </c>
      <c r="I59">
        <f>(E64-E62)/B63</f>
        <v>-3.1034732460581997</v>
      </c>
      <c r="J59">
        <f>(E61-E59)/B61</f>
        <v>-1.8690306067101132</v>
      </c>
      <c r="K59">
        <f>(E64-E62)/B64</f>
        <v>-1.5517366230290999</v>
      </c>
      <c r="L59">
        <f>H47-H59</f>
        <v>3.0561884172014118</v>
      </c>
      <c r="M59">
        <f>I47-I59</f>
        <v>4.3477926017381252</v>
      </c>
      <c r="N59">
        <f>J47-J59</f>
        <v>2.4943056904647576</v>
      </c>
      <c r="O59">
        <f>K47-K59</f>
        <v>2.1738963008690626</v>
      </c>
    </row>
    <row r="60" spans="1:15">
      <c r="A60" s="1" t="s">
        <v>4</v>
      </c>
      <c r="B60">
        <v>1</v>
      </c>
      <c r="C60" s="1">
        <v>3250</v>
      </c>
      <c r="D60" s="1">
        <v>4749</v>
      </c>
      <c r="E60" s="1">
        <f t="shared" si="0"/>
        <v>8.4656893485491214</v>
      </c>
      <c r="F60" s="1">
        <f t="shared" si="1"/>
        <v>1.4612307692307693</v>
      </c>
      <c r="G60" s="1">
        <v>0.52100000000000002</v>
      </c>
      <c r="H60" s="1">
        <f>AVERAGE(H59:I59)</f>
        <v>-2.7138503669425993</v>
      </c>
      <c r="I60" s="1">
        <f>STDEV(H59:I59)</f>
        <v>0.55100995985613377</v>
      </c>
      <c r="J60" s="1">
        <f>AVERAGE(J59:K59)</f>
        <v>-1.7103836148696066</v>
      </c>
      <c r="K60" s="1">
        <f>STDEV(J59:K59)</f>
        <v>0.22436072749053829</v>
      </c>
      <c r="L60" s="1">
        <f>AVERAGE(L59:M59)</f>
        <v>3.7019905094697685</v>
      </c>
      <c r="M60" s="1">
        <f>STDEV(L59:M59)</f>
        <v>0.91330207749483117</v>
      </c>
      <c r="N60" s="1">
        <f>AVERAGE(N59:O59)</f>
        <v>2.3341009956669101</v>
      </c>
      <c r="O60" s="1">
        <f>STDEV(N59:O59)</f>
        <v>0.22656365213895835</v>
      </c>
    </row>
    <row r="61" spans="1:15">
      <c r="A61" s="1" t="s">
        <v>4</v>
      </c>
      <c r="B61">
        <v>2</v>
      </c>
      <c r="C61" s="1">
        <v>2516</v>
      </c>
      <c r="D61" s="1">
        <v>1155</v>
      </c>
      <c r="E61" s="1">
        <f t="shared" si="0"/>
        <v>7.0518556229558937</v>
      </c>
      <c r="F61" s="1">
        <f t="shared" si="1"/>
        <v>0.45906200317965024</v>
      </c>
      <c r="G61" s="1">
        <v>0.502</v>
      </c>
      <c r="H61" s="1"/>
      <c r="I61" s="1"/>
    </row>
    <row r="62" spans="1:15">
      <c r="A62" s="1" t="s">
        <v>5</v>
      </c>
      <c r="B62">
        <v>0</v>
      </c>
      <c r="C62" s="1">
        <v>1512</v>
      </c>
      <c r="D62" s="1">
        <v>45330</v>
      </c>
      <c r="E62" s="1">
        <f t="shared" si="0"/>
        <v>10.721724343934895</v>
      </c>
      <c r="F62" s="1">
        <f t="shared" si="1"/>
        <v>29.980158730158731</v>
      </c>
      <c r="G62" s="1">
        <v>0.32600000000000001</v>
      </c>
      <c r="H62" s="1"/>
      <c r="I62" s="1"/>
    </row>
    <row r="63" spans="1:15">
      <c r="A63" s="1" t="s">
        <v>5</v>
      </c>
      <c r="B63">
        <v>1</v>
      </c>
      <c r="C63" s="1">
        <v>2750</v>
      </c>
      <c r="D63" s="1">
        <v>5606</v>
      </c>
      <c r="E63" s="1">
        <f t="shared" si="0"/>
        <v>8.6315927317247336</v>
      </c>
      <c r="F63" s="1">
        <f t="shared" si="1"/>
        <v>2.0385454545454547</v>
      </c>
      <c r="G63" s="1">
        <v>0.47499999999999998</v>
      </c>
      <c r="H63" s="1"/>
      <c r="I63" s="1"/>
    </row>
    <row r="64" spans="1:15">
      <c r="A64" s="1" t="s">
        <v>5</v>
      </c>
      <c r="B64">
        <v>2</v>
      </c>
      <c r="C64" s="1">
        <v>1800</v>
      </c>
      <c r="D64" s="1">
        <v>2035</v>
      </c>
      <c r="E64" s="1">
        <f t="shared" ref="E64" si="2">LN(D64)</f>
        <v>7.6182510978766951</v>
      </c>
      <c r="F64" s="1">
        <f t="shared" ref="F64" si="3">D64/C64</f>
        <v>1.1305555555555555</v>
      </c>
      <c r="G64" s="1">
        <v>0.434</v>
      </c>
      <c r="H64" s="1"/>
      <c r="I64" s="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setup</vt:lpstr>
      <vt:lpstr>abundance</vt:lpstr>
      <vt:lpstr>rates</vt:lpstr>
    </vt:vector>
  </TitlesOfParts>
  <Company>Woods Hole Oceanographic Institute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Johnson</dc:creator>
  <cp:lastModifiedBy>Matthew Johnson</cp:lastModifiedBy>
  <dcterms:created xsi:type="dcterms:W3CDTF">2013-10-18T14:44:47Z</dcterms:created>
  <dcterms:modified xsi:type="dcterms:W3CDTF">2014-04-15T20:48:51Z</dcterms:modified>
</cp:coreProperties>
</file>