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660" yWindow="0" windowWidth="25600" windowHeight="16060" tabRatio="500"/>
  </bookViews>
  <sheets>
    <sheet name="fvfm" sheetId="1" r:id="rId1"/>
    <sheet name="concentration" sheetId="2" r:id="rId2"/>
    <sheet name="size" sheetId="4" r:id="rId3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1" i="4" l="1"/>
  <c r="W9" i="4"/>
  <c r="W7" i="4"/>
  <c r="W5" i="4"/>
  <c r="V11" i="4"/>
  <c r="V9" i="4"/>
  <c r="V7" i="4"/>
  <c r="V5" i="4"/>
  <c r="U11" i="4"/>
  <c r="U9" i="4"/>
  <c r="U7" i="4"/>
  <c r="U5" i="4"/>
  <c r="N18" i="4"/>
  <c r="N19" i="4"/>
  <c r="N20" i="4"/>
  <c r="N21" i="4"/>
  <c r="N22" i="4"/>
  <c r="N23" i="4"/>
  <c r="N24" i="4"/>
  <c r="N17" i="4"/>
  <c r="M17" i="4"/>
  <c r="M18" i="4"/>
  <c r="M19" i="4"/>
  <c r="M20" i="4"/>
  <c r="M21" i="4"/>
  <c r="M22" i="4"/>
  <c r="M23" i="4"/>
  <c r="M24" i="4"/>
  <c r="L17" i="4"/>
  <c r="L18" i="4"/>
  <c r="L19" i="4"/>
  <c r="L20" i="4"/>
  <c r="L21" i="4"/>
  <c r="L22" i="4"/>
  <c r="L23" i="4"/>
  <c r="L24" i="4"/>
  <c r="K24" i="4"/>
  <c r="K23" i="4"/>
  <c r="K22" i="4"/>
  <c r="K21" i="4"/>
  <c r="K20" i="4"/>
  <c r="K19" i="4"/>
  <c r="K18" i="4"/>
  <c r="K17" i="4"/>
  <c r="G5" i="4"/>
  <c r="H5" i="4"/>
  <c r="G6" i="4"/>
  <c r="H6" i="4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5" i="4"/>
  <c r="Q40" i="4"/>
  <c r="K40" i="4"/>
  <c r="T40" i="4"/>
  <c r="R40" i="4"/>
  <c r="S40" i="4"/>
  <c r="O40" i="4"/>
  <c r="P40" i="4"/>
  <c r="N40" i="4"/>
  <c r="L40" i="4"/>
  <c r="M40" i="4"/>
  <c r="Q39" i="4"/>
  <c r="K39" i="4"/>
  <c r="T39" i="4"/>
  <c r="R39" i="4"/>
  <c r="S39" i="4"/>
  <c r="O39" i="4"/>
  <c r="P39" i="4"/>
  <c r="N39" i="4"/>
  <c r="L39" i="4"/>
  <c r="M39" i="4"/>
  <c r="Q38" i="4"/>
  <c r="K38" i="4"/>
  <c r="T38" i="4"/>
  <c r="R38" i="4"/>
  <c r="S38" i="4"/>
  <c r="O38" i="4"/>
  <c r="P38" i="4"/>
  <c r="N38" i="4"/>
  <c r="L38" i="4"/>
  <c r="M38" i="4"/>
  <c r="Q37" i="4"/>
  <c r="K37" i="4"/>
  <c r="T37" i="4"/>
  <c r="R37" i="4"/>
  <c r="S37" i="4"/>
  <c r="O37" i="4"/>
  <c r="P37" i="4"/>
  <c r="N37" i="4"/>
  <c r="L37" i="4"/>
  <c r="M37" i="4"/>
  <c r="Q36" i="4"/>
  <c r="K36" i="4"/>
  <c r="T36" i="4"/>
  <c r="R36" i="4"/>
  <c r="S36" i="4"/>
  <c r="O36" i="4"/>
  <c r="P36" i="4"/>
  <c r="N36" i="4"/>
  <c r="L36" i="4"/>
  <c r="M36" i="4"/>
  <c r="Q35" i="4"/>
  <c r="K35" i="4"/>
  <c r="T35" i="4"/>
  <c r="R35" i="4"/>
  <c r="S35" i="4"/>
  <c r="O35" i="4"/>
  <c r="P35" i="4"/>
  <c r="N35" i="4"/>
  <c r="L35" i="4"/>
  <c r="M35" i="4"/>
  <c r="Q34" i="4"/>
  <c r="K34" i="4"/>
  <c r="T34" i="4"/>
  <c r="R34" i="4"/>
  <c r="S34" i="4"/>
  <c r="O34" i="4"/>
  <c r="P34" i="4"/>
  <c r="N34" i="4"/>
  <c r="L34" i="4"/>
  <c r="M34" i="4"/>
  <c r="Q33" i="4"/>
  <c r="K33" i="4"/>
  <c r="T33" i="4"/>
  <c r="R33" i="4"/>
  <c r="S33" i="4"/>
  <c r="O33" i="4"/>
  <c r="P33" i="4"/>
  <c r="N33" i="4"/>
  <c r="L33" i="4"/>
  <c r="M33" i="4"/>
  <c r="G6" i="2"/>
  <c r="I26" i="2"/>
  <c r="I25" i="2"/>
  <c r="I24" i="2"/>
  <c r="H26" i="2"/>
  <c r="H25" i="2"/>
  <c r="H24" i="2"/>
  <c r="G25" i="2"/>
  <c r="G26" i="2"/>
  <c r="G24" i="2"/>
  <c r="I18" i="2"/>
  <c r="I19" i="2"/>
  <c r="I20" i="2"/>
  <c r="H20" i="2"/>
  <c r="H19" i="2"/>
  <c r="H18" i="2"/>
  <c r="G20" i="2"/>
  <c r="G19" i="2"/>
  <c r="G18" i="2"/>
  <c r="I14" i="2"/>
  <c r="I13" i="2"/>
  <c r="I12" i="2"/>
  <c r="H14" i="2"/>
  <c r="H13" i="2"/>
  <c r="H12" i="2"/>
  <c r="G13" i="2"/>
  <c r="G14" i="2"/>
  <c r="G12" i="2"/>
  <c r="I8" i="2"/>
  <c r="I7" i="2"/>
  <c r="I6" i="2"/>
  <c r="H8" i="2"/>
  <c r="H7" i="2"/>
  <c r="H6" i="2"/>
  <c r="G7" i="2"/>
  <c r="G8" i="2"/>
  <c r="I27" i="2"/>
  <c r="I28" i="2"/>
  <c r="R6" i="4"/>
  <c r="S6" i="4"/>
  <c r="R7" i="4"/>
  <c r="S7" i="4"/>
  <c r="R8" i="4"/>
  <c r="S8" i="4"/>
  <c r="R9" i="4"/>
  <c r="S9" i="4"/>
  <c r="R10" i="4"/>
  <c r="S10" i="4"/>
  <c r="R11" i="4"/>
  <c r="S11" i="4"/>
  <c r="R12" i="4"/>
  <c r="S12" i="4"/>
  <c r="R5" i="4"/>
  <c r="S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5" i="4"/>
  <c r="P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5" i="4"/>
  <c r="M5" i="4"/>
  <c r="N5" i="4"/>
  <c r="N6" i="4"/>
  <c r="N7" i="4"/>
  <c r="N8" i="4"/>
  <c r="N9" i="4"/>
  <c r="N10" i="4"/>
  <c r="N11" i="4"/>
  <c r="N12" i="4"/>
  <c r="Q6" i="4"/>
  <c r="K6" i="4"/>
  <c r="T6" i="4"/>
  <c r="Q7" i="4"/>
  <c r="K7" i="4"/>
  <c r="T7" i="4"/>
  <c r="Q8" i="4"/>
  <c r="K8" i="4"/>
  <c r="T8" i="4"/>
  <c r="Q9" i="4"/>
  <c r="K9" i="4"/>
  <c r="T9" i="4"/>
  <c r="Q10" i="4"/>
  <c r="K10" i="4"/>
  <c r="T10" i="4"/>
  <c r="Q11" i="4"/>
  <c r="K11" i="4"/>
  <c r="T11" i="4"/>
  <c r="Q12" i="4"/>
  <c r="K12" i="4"/>
  <c r="T12" i="4"/>
  <c r="Q5" i="4"/>
  <c r="K5" i="4"/>
  <c r="T5" i="4"/>
  <c r="U3" i="2"/>
  <c r="R24" i="2"/>
  <c r="R21" i="2"/>
  <c r="R18" i="2"/>
  <c r="R15" i="2"/>
  <c r="R12" i="2"/>
  <c r="R9" i="2"/>
  <c r="R6" i="2"/>
  <c r="R3" i="2"/>
  <c r="Q24" i="2"/>
  <c r="Q21" i="2"/>
  <c r="Q18" i="2"/>
  <c r="Q15" i="2"/>
  <c r="Q12" i="2"/>
  <c r="Q9" i="2"/>
  <c r="Q6" i="2"/>
  <c r="Q3" i="2"/>
  <c r="W21" i="2"/>
  <c r="W15" i="2"/>
  <c r="W9" i="2"/>
  <c r="W3" i="2"/>
  <c r="V21" i="2"/>
  <c r="V15" i="2"/>
  <c r="V9" i="2"/>
  <c r="V3" i="2"/>
  <c r="U21" i="2"/>
  <c r="U15" i="2"/>
  <c r="U9" i="2"/>
  <c r="T23" i="2"/>
  <c r="T22" i="2"/>
  <c r="T21" i="2"/>
  <c r="T17" i="2"/>
  <c r="T16" i="2"/>
  <c r="T15" i="2"/>
  <c r="T11" i="2"/>
  <c r="T10" i="2"/>
  <c r="T9" i="2"/>
  <c r="T5" i="2"/>
  <c r="T4" i="2"/>
  <c r="T3" i="2"/>
  <c r="O24" i="2"/>
  <c r="O25" i="2"/>
  <c r="O26" i="2"/>
  <c r="P24" i="2"/>
  <c r="O21" i="2"/>
  <c r="O22" i="2"/>
  <c r="O23" i="2"/>
  <c r="P21" i="2"/>
  <c r="O18" i="2"/>
  <c r="O19" i="2"/>
  <c r="O20" i="2"/>
  <c r="P18" i="2"/>
  <c r="O15" i="2"/>
  <c r="O16" i="2"/>
  <c r="O17" i="2"/>
  <c r="P15" i="2"/>
  <c r="O12" i="2"/>
  <c r="O13" i="2"/>
  <c r="O14" i="2"/>
  <c r="P12" i="2"/>
  <c r="O9" i="2"/>
  <c r="O10" i="2"/>
  <c r="O11" i="2"/>
  <c r="P9" i="2"/>
  <c r="O6" i="2"/>
  <c r="O7" i="2"/>
  <c r="O8" i="2"/>
  <c r="P6" i="2"/>
  <c r="O3" i="2"/>
  <c r="O4" i="2"/>
  <c r="O5" i="2"/>
  <c r="P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3" i="2"/>
  <c r="J33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L12" i="1"/>
  <c r="L13" i="1"/>
  <c r="L14" i="1"/>
  <c r="L15" i="1"/>
  <c r="L16" i="1"/>
  <c r="L17" i="1"/>
  <c r="L18" i="1"/>
  <c r="L19" i="1"/>
  <c r="K19" i="1"/>
  <c r="K18" i="1"/>
  <c r="K17" i="1"/>
  <c r="K16" i="1"/>
  <c r="K15" i="1"/>
  <c r="K14" i="1"/>
  <c r="K13" i="1"/>
  <c r="K12" i="1"/>
  <c r="J19" i="1"/>
  <c r="J18" i="1"/>
  <c r="J17" i="1"/>
  <c r="J16" i="1"/>
  <c r="J15" i="1"/>
  <c r="J14" i="1"/>
  <c r="J13" i="1"/>
  <c r="J12" i="1"/>
  <c r="L5" i="1"/>
  <c r="L6" i="1"/>
  <c r="L7" i="1"/>
  <c r="L8" i="1"/>
  <c r="L9" i="1"/>
  <c r="L10" i="1"/>
  <c r="L11" i="1"/>
  <c r="K11" i="1"/>
  <c r="K10" i="1"/>
  <c r="K9" i="1"/>
  <c r="K8" i="1"/>
  <c r="K7" i="1"/>
  <c r="K6" i="1"/>
  <c r="K5" i="1"/>
  <c r="J7" i="1"/>
  <c r="J11" i="1"/>
  <c r="J10" i="1"/>
  <c r="J6" i="1"/>
  <c r="J9" i="1"/>
  <c r="J5" i="1"/>
  <c r="L4" i="1"/>
  <c r="K4" i="1"/>
  <c r="J8" i="1"/>
  <c r="J4" i="1"/>
</calcChain>
</file>

<file path=xl/sharedStrings.xml><?xml version="1.0" encoding="utf-8"?>
<sst xmlns="http://schemas.openxmlformats.org/spreadsheetml/2006/main" count="506" uniqueCount="81">
  <si>
    <t>Date:</t>
  </si>
  <si>
    <t>Time:</t>
  </si>
  <si>
    <t>Replicate</t>
  </si>
  <si>
    <t>Filename</t>
  </si>
  <si>
    <t>Gain</t>
  </si>
  <si>
    <t>Fv/Fm</t>
  </si>
  <si>
    <t>Blank</t>
  </si>
  <si>
    <t>Treatment</t>
  </si>
  <si>
    <t>Oxy+659</t>
  </si>
  <si>
    <t>Oxy+607</t>
  </si>
  <si>
    <t>Oxy+624</t>
  </si>
  <si>
    <t>Oxy+374</t>
  </si>
  <si>
    <t>Alpha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</si>
  <si>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</si>
  <si>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</si>
  <si>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</si>
  <si>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</si>
  <si>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</si>
  <si>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</si>
  <si>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</si>
  <si>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</si>
  <si>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</si>
  <si>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</si>
  <si>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</si>
  <si>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</si>
  <si>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</si>
  <si>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</si>
  <si>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</si>
  <si>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</si>
  <si>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</si>
  <si>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</si>
  <si>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</si>
  <si>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</si>
  <si>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</si>
  <si>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</si>
  <si>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</si>
  <si>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</si>
  <si>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</si>
  <si>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Comments</t>
  </si>
  <si>
    <t>EH_070113.000</t>
  </si>
  <si>
    <t>samp# = 15</t>
  </si>
  <si>
    <t>Averages</t>
  </si>
  <si>
    <t>Average Fv/Fm</t>
  </si>
  <si>
    <t>Stdev</t>
  </si>
  <si>
    <t>Stderr</t>
  </si>
  <si>
    <t>Time</t>
  </si>
  <si>
    <t>Oxy + 659</t>
  </si>
  <si>
    <t>Oxy + 607</t>
  </si>
  <si>
    <t>Oxy + 624</t>
  </si>
  <si>
    <t>Oxy + 374</t>
  </si>
  <si>
    <t>EH_070313.000</t>
  </si>
  <si>
    <t>EH_070513.000</t>
  </si>
  <si>
    <t>T=0</t>
  </si>
  <si>
    <t>T=2</t>
  </si>
  <si>
    <t>T=4</t>
  </si>
  <si>
    <t>EH_070813.000</t>
  </si>
  <si>
    <t>T=7</t>
  </si>
  <si>
    <t>Growth Rates</t>
  </si>
  <si>
    <t>Average</t>
  </si>
  <si>
    <t>Grazing</t>
  </si>
  <si>
    <t>Size Changes</t>
  </si>
  <si>
    <t>**This is the mean side-scatter which is an indication of the smoothness of an object</t>
  </si>
  <si>
    <t>659+oxy</t>
  </si>
  <si>
    <t>607+oxy</t>
  </si>
  <si>
    <t>624+oxy</t>
  </si>
  <si>
    <t>374+oxy</t>
  </si>
  <si>
    <t>Change</t>
  </si>
  <si>
    <t>T = 4</t>
  </si>
  <si>
    <t>stdev</t>
  </si>
  <si>
    <t>stderr</t>
  </si>
  <si>
    <t>T = 7</t>
  </si>
  <si>
    <t>stder</t>
  </si>
  <si>
    <t>sterr</t>
  </si>
  <si>
    <t>Ratio</t>
  </si>
  <si>
    <t>Ratio t =2</t>
  </si>
  <si>
    <t>Ratio t=4</t>
  </si>
  <si>
    <t>Ratio t=7</t>
  </si>
  <si>
    <t>Diff</t>
  </si>
  <si>
    <t>Treat Change</t>
  </si>
  <si>
    <t>t =2</t>
  </si>
  <si>
    <t>t=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</si>
</sst>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.000"/>
    <numFmt numFmtId="165" formatCode="0.0000"/>
    <numFmt numFmtId="166" formatCode="0.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6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1" applyAlignment="1">
      <alignment horizontal="center" vertical="center"/>
    </xf>
    <xf numFmtId="15" fontId="1" fillId="0" borderId="0" xfId="1" applyNumberFormat="1" applyAlignment="1">
      <alignment horizontal="center" vertical="center"/>
    </xf>
    <xf numFmtId="18" fontId="1" fillId="0" borderId="0" xfId="1" applyNumberForma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164" fontId="1" fillId="0" borderId="2" xfId="1" applyNumberForma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4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 wrapText="1"/>
    </xf>
    <xf numFmtId="0" fontId="0" fillId="3" borderId="4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1" applyFont="1" applyFill="1" applyBorder="1" applyAlignment="1">
      <alignment horizontal="right" vertical="center" wrapText="1"/>
    </xf>
    <xf numFmtId="0" fontId="0" fillId="0" borderId="4" xfId="1" applyFont="1" applyBorder="1" applyAlignment="1">
      <alignment horizontal="center" vertical="center" wrapText="1"/>
    </xf>
    <xf numFmtId="166" fontId="0" fillId="0" borderId="0" xfId="0" applyNumberFormat="1" applyBorder="1"/>
    <xf numFmtId="0" fontId="0" fillId="0" borderId="0" xfId="0" applyBorder="1"/>
    <xf numFmtId="0" fontId="0" fillId="0" borderId="8" xfId="1" applyFont="1" applyFill="1" applyBorder="1" applyAlignment="1">
      <alignment horizontal="right" vertical="center" wrapText="1"/>
    </xf>
    <xf numFmtId="0" fontId="0" fillId="0" borderId="8" xfId="1" applyFont="1" applyFill="1" applyBorder="1" applyAlignment="1">
      <alignment horizontal="center" vertical="center" wrapText="1"/>
    </xf>
    <xf numFmtId="166" fontId="0" fillId="0" borderId="8" xfId="0" applyNumberFormat="1" applyBorder="1"/>
    <xf numFmtId="0" fontId="0" fillId="0" borderId="8" xfId="0" applyBorder="1"/>
    <xf numFmtId="165" fontId="0" fillId="0" borderId="8" xfId="0" applyNumberFormat="1" applyBorder="1"/>
    <xf numFmtId="0" fontId="0" fillId="0" borderId="9" xfId="1" applyFont="1" applyFill="1" applyBorder="1" applyAlignment="1">
      <alignment horizontal="right" vertical="center" wrapText="1"/>
    </xf>
    <xf numFmtId="0" fontId="0" fillId="0" borderId="9" xfId="0" applyBorder="1"/>
    <xf numFmtId="166" fontId="0" fillId="0" borderId="9" xfId="0" applyNumberFormat="1" applyBorder="1"/>
    <xf numFmtId="165" fontId="0" fillId="0" borderId="9" xfId="0" applyNumberFormat="1" applyBorder="1"/>
    <xf numFmtId="0" fontId="0" fillId="2" borderId="10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</cellXfs>
  <cellStyles count="6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view="pageLayout" workbookViewId="0">
      <selection activeCell="K30" sqref="K30"/>
    </sheetView>
  </sheetViews>
  <sheetFormatPr baseColWidth="10" defaultRowHeight="15" x14ac:dyDescent="0"/>
  <cols>
    <col min="4" max="4" width="15.1640625" customWidth="1"/>
    <col min="10" max="10" width="8.83203125" customWidth="1"/>
    <col min="11" max="11" width="15.83203125" customWidth="1"/>
  </cols>
  <sheetData>
    <row r="1" spans="1:14">
      <c r="A1" s="1" t="s">
        <v>0</v>
      </c>
      <c r="B1" s="2"/>
      <c r="C1" s="2"/>
      <c r="D1" s="1"/>
      <c r="E1" s="1"/>
      <c r="F1" s="1"/>
      <c r="G1" s="1"/>
    </row>
    <row r="2" spans="1:14">
      <c r="A2" s="1" t="s">
        <v>1</v>
      </c>
      <c r="B2" s="3"/>
      <c r="C2" s="3"/>
      <c r="D2" s="1"/>
      <c r="E2" s="1"/>
      <c r="F2" s="1"/>
      <c r="G2" s="1"/>
      <c r="H2" t="s">
        <v>41</v>
      </c>
    </row>
    <row r="3" spans="1:14" ht="30">
      <c r="A3" s="4" t="s">
        <v>7</v>
      </c>
      <c r="B3" s="4" t="s">
        <v>2</v>
      </c>
      <c r="C3" s="4" t="s">
        <v>12</v>
      </c>
      <c r="D3" s="4" t="s">
        <v>3</v>
      </c>
      <c r="E3" s="4" t="s">
        <v>4</v>
      </c>
      <c r="F3" s="4" t="s">
        <v>5</v>
      </c>
      <c r="G3" s="29" t="s">
        <v>38</v>
      </c>
      <c r="H3" s="31" t="s">
        <v>45</v>
      </c>
      <c r="I3" s="30" t="s">
        <v>7</v>
      </c>
      <c r="J3" s="25" t="s">
        <v>42</v>
      </c>
      <c r="K3" s="25" t="s">
        <v>43</v>
      </c>
      <c r="L3" s="25" t="s">
        <v>44</v>
      </c>
    </row>
    <row r="4" spans="1:14">
      <c r="A4" s="5">
        <v>659</v>
      </c>
      <c r="B4" s="6">
        <v>1</v>
      </c>
      <c r="C4" s="21" t="s">
        <v>13</v>
      </c>
      <c r="D4" s="24" t="s">
        <v>39</v>
      </c>
      <c r="E4" s="7">
        <v>1700</v>
      </c>
      <c r="F4" s="7">
        <v>0.51800000000000002</v>
      </c>
      <c r="G4" s="24" t="s">
        <v>40</v>
      </c>
      <c r="H4" s="32">
        <v>0</v>
      </c>
      <c r="I4" s="26">
        <v>659</v>
      </c>
      <c r="J4" s="28">
        <f>AVERAGE(F4:F6)</f>
        <v>0.50466666666666671</v>
      </c>
      <c r="K4" s="28">
        <f>STDEV(F4:F6)</f>
        <v>1.3503086067019408E-2</v>
      </c>
      <c r="L4" s="27">
        <f>K4/(SQRT(3))</f>
        <v>7.7960103756843412E-3</v>
      </c>
    </row>
    <row r="5" spans="1:14">
      <c r="A5" s="5">
        <v>659</v>
      </c>
      <c r="B5" s="6">
        <v>2</v>
      </c>
      <c r="C5" s="21" t="s">
        <v>14</v>
      </c>
      <c r="D5" s="8">
        <v>1E-3</v>
      </c>
      <c r="E5" s="7">
        <v>1700</v>
      </c>
      <c r="F5" s="7">
        <v>0.505</v>
      </c>
      <c r="G5" s="24" t="s">
        <v>40</v>
      </c>
      <c r="H5" s="33">
        <v>0</v>
      </c>
      <c r="I5" s="26">
        <v>607</v>
      </c>
      <c r="J5" s="28">
        <f>AVERAGE(F10:F12)</f>
        <v>0.48433333333333328</v>
      </c>
      <c r="K5" s="28">
        <f>STDEV(F10:F12)</f>
        <v>1.4011899704655814E-2</v>
      </c>
      <c r="L5" s="27">
        <f t="shared" ref="L5:L19" si="0">K5/(SQRT(3))</f>
        <v>8.0897740663410725E-3</v>
      </c>
    </row>
    <row r="6" spans="1:14" ht="16" thickBot="1">
      <c r="A6" s="9">
        <v>659</v>
      </c>
      <c r="B6" s="10">
        <v>3</v>
      </c>
      <c r="C6" s="22" t="s">
        <v>15</v>
      </c>
      <c r="D6" s="11">
        <v>2E-3</v>
      </c>
      <c r="E6" s="7">
        <v>1700</v>
      </c>
      <c r="F6" s="12">
        <v>0.49099999999999999</v>
      </c>
      <c r="G6" s="24" t="s">
        <v>40</v>
      </c>
      <c r="H6" s="33">
        <v>0</v>
      </c>
      <c r="I6" s="26">
        <v>624</v>
      </c>
      <c r="J6" s="28">
        <f>AVERAGE(F16:F18)</f>
        <v>0.46566666666666667</v>
      </c>
      <c r="K6" s="28">
        <f>STDEV(F16:F18)</f>
        <v>1.1930353445448832E-2</v>
      </c>
      <c r="L6" s="27">
        <f t="shared" si="0"/>
        <v>6.8879927732572628E-3</v>
      </c>
    </row>
    <row r="7" spans="1:14" ht="16" thickTop="1">
      <c r="A7" s="19" t="s">
        <v>8</v>
      </c>
      <c r="B7" s="15">
        <v>1</v>
      </c>
      <c r="C7" s="23" t="s">
        <v>16</v>
      </c>
      <c r="D7" s="16">
        <v>3.0000000000000001E-3</v>
      </c>
      <c r="E7" s="7">
        <v>1700</v>
      </c>
      <c r="F7" s="17">
        <v>0.504</v>
      </c>
      <c r="G7" s="24" t="s">
        <v>40</v>
      </c>
      <c r="H7" s="33">
        <v>0</v>
      </c>
      <c r="I7" s="26">
        <v>374</v>
      </c>
      <c r="J7" s="28">
        <f>AVERAGE(F22:F24)</f>
        <v>0.47566666666666668</v>
      </c>
      <c r="K7" s="28">
        <f>STDEV(F22:F24)</f>
        <v>9.8657657246325036E-3</v>
      </c>
      <c r="L7" s="27">
        <f t="shared" si="0"/>
        <v>5.69600249687836E-3</v>
      </c>
    </row>
    <row r="8" spans="1:14">
      <c r="A8" s="19" t="s">
        <v>8</v>
      </c>
      <c r="B8" s="6">
        <v>2</v>
      </c>
      <c r="C8" s="21" t="s">
        <v>17</v>
      </c>
      <c r="D8" s="8">
        <v>4.0000000000000001E-3</v>
      </c>
      <c r="E8" s="7">
        <v>1700</v>
      </c>
      <c r="F8" s="7">
        <v>0.502</v>
      </c>
      <c r="G8" s="24" t="s">
        <v>40</v>
      </c>
      <c r="H8" s="33">
        <v>0</v>
      </c>
      <c r="I8" t="s">
        <v>46</v>
      </c>
      <c r="J8" s="28">
        <f>AVERAGE(F7:F9)</f>
        <v>0.49899999999999994</v>
      </c>
      <c r="K8" s="28">
        <f>STDEV(F7:F9)</f>
        <v>7.0000000000000062E-3</v>
      </c>
      <c r="L8" s="27">
        <f t="shared" si="0"/>
        <v>4.0414518843273845E-3</v>
      </c>
    </row>
    <row r="9" spans="1:14" ht="16" thickBot="1">
      <c r="A9" s="19" t="s">
        <v>8</v>
      </c>
      <c r="B9" s="10">
        <v>3</v>
      </c>
      <c r="C9" s="22" t="s">
        <v>18</v>
      </c>
      <c r="D9" s="11">
        <v>5.0000000000000001E-3</v>
      </c>
      <c r="E9" s="7">
        <v>1700</v>
      </c>
      <c r="F9" s="12">
        <v>0.49099999999999999</v>
      </c>
      <c r="G9" s="24" t="s">
        <v>40</v>
      </c>
      <c r="H9" s="33">
        <v>0</v>
      </c>
      <c r="I9" t="s">
        <v>47</v>
      </c>
      <c r="J9" s="28">
        <f>AVERAGE(F13:F15)</f>
        <v>0.49899999999999994</v>
      </c>
      <c r="K9" s="28">
        <f>STDEV(F13:F15)</f>
        <v>1.3527749258468695E-2</v>
      </c>
      <c r="L9" s="27">
        <f t="shared" si="0"/>
        <v>7.8102496759066614E-3</v>
      </c>
    </row>
    <row r="10" spans="1:14" ht="16" thickTop="1">
      <c r="A10" s="14">
        <v>607</v>
      </c>
      <c r="B10" s="15">
        <v>1</v>
      </c>
      <c r="C10" s="23" t="s">
        <v>19</v>
      </c>
      <c r="D10" s="16">
        <v>6.0000000000000001E-3</v>
      </c>
      <c r="E10" s="7">
        <v>1700</v>
      </c>
      <c r="F10" s="17">
        <v>0.5</v>
      </c>
      <c r="G10" s="24" t="s">
        <v>40</v>
      </c>
      <c r="H10" s="33">
        <v>0</v>
      </c>
      <c r="I10" t="s">
        <v>48</v>
      </c>
      <c r="J10" s="28">
        <f>AVERAGE(F19:F21)</f>
        <v>0.46500000000000002</v>
      </c>
      <c r="K10" s="28">
        <f>STDEV(F19:F21)</f>
        <v>6.5574385243019773E-3</v>
      </c>
      <c r="L10" s="27">
        <f t="shared" si="0"/>
        <v>3.7859388972001692E-3</v>
      </c>
    </row>
    <row r="11" spans="1:14" ht="16" thickBot="1">
      <c r="A11" s="5">
        <v>607</v>
      </c>
      <c r="B11" s="6">
        <v>2</v>
      </c>
      <c r="C11" s="21" t="s">
        <v>20</v>
      </c>
      <c r="D11" s="8">
        <v>7.0000000000000001E-3</v>
      </c>
      <c r="E11" s="7">
        <v>1700</v>
      </c>
      <c r="F11" s="7">
        <v>0.47299999999999998</v>
      </c>
      <c r="G11" s="24" t="s">
        <v>40</v>
      </c>
      <c r="H11" s="33">
        <v>0</v>
      </c>
      <c r="I11" t="s">
        <v>49</v>
      </c>
      <c r="J11" s="28">
        <f>AVERAGE(F25:F27)</f>
        <v>0.47799999999999998</v>
      </c>
      <c r="K11" s="28">
        <f>STDEV(F25:F27)</f>
        <v>5.1961524227066361E-3</v>
      </c>
      <c r="L11" s="27">
        <f t="shared" si="0"/>
        <v>3.0000000000000027E-3</v>
      </c>
    </row>
    <row r="12" spans="1:14" ht="17" thickTop="1" thickBot="1">
      <c r="A12" s="9">
        <v>607</v>
      </c>
      <c r="B12" s="10">
        <v>3</v>
      </c>
      <c r="C12" s="22" t="s">
        <v>21</v>
      </c>
      <c r="D12" s="11">
        <v>8.0000000000000002E-3</v>
      </c>
      <c r="E12" s="7">
        <v>1700</v>
      </c>
      <c r="F12" s="12">
        <v>0.48</v>
      </c>
      <c r="G12" s="24" t="s">
        <v>40</v>
      </c>
      <c r="H12" s="37">
        <v>1</v>
      </c>
      <c r="I12" s="38">
        <v>659</v>
      </c>
      <c r="J12" s="39">
        <f>AVERAGE(F43:F45)</f>
        <v>0.52233333333333343</v>
      </c>
      <c r="K12" s="39">
        <f>STDEV(F43:F45)</f>
        <v>1.7009801096230778E-2</v>
      </c>
      <c r="L12" s="41">
        <f t="shared" si="0"/>
        <v>9.8206132417708314E-3</v>
      </c>
      <c r="M12" s="40"/>
      <c r="N12" s="40"/>
    </row>
    <row r="13" spans="1:14" ht="16" thickTop="1">
      <c r="A13" s="19" t="s">
        <v>9</v>
      </c>
      <c r="B13" s="15">
        <v>1</v>
      </c>
      <c r="C13" s="23" t="s">
        <v>22</v>
      </c>
      <c r="D13" s="16">
        <v>8.9999999999999993E-3</v>
      </c>
      <c r="E13" s="7">
        <v>1700</v>
      </c>
      <c r="F13" s="17">
        <v>0.51200000000000001</v>
      </c>
      <c r="G13" s="24" t="s">
        <v>40</v>
      </c>
      <c r="H13" s="33">
        <v>1</v>
      </c>
      <c r="I13" s="26">
        <v>607</v>
      </c>
      <c r="J13" s="35">
        <f>AVERAGE(F49:F51)</f>
        <v>0.45800000000000002</v>
      </c>
      <c r="K13" s="35">
        <f>STDEV(F49:F51)</f>
        <v>6.3411355449950732E-2</v>
      </c>
      <c r="L13" s="27">
        <f t="shared" si="0"/>
        <v>3.6610563138708099E-2</v>
      </c>
      <c r="M13" s="36"/>
      <c r="N13" s="36"/>
    </row>
    <row r="14" spans="1:14">
      <c r="A14" s="19" t="s">
        <v>9</v>
      </c>
      <c r="B14" s="6">
        <v>2</v>
      </c>
      <c r="C14" s="21" t="s">
        <v>23</v>
      </c>
      <c r="D14" s="8">
        <v>0.01</v>
      </c>
      <c r="E14" s="7">
        <v>1700</v>
      </c>
      <c r="F14" s="7">
        <v>0.48499999999999999</v>
      </c>
      <c r="G14" s="24" t="s">
        <v>40</v>
      </c>
      <c r="H14" s="33">
        <v>1</v>
      </c>
      <c r="I14" s="26">
        <v>624</v>
      </c>
      <c r="J14" s="35">
        <f>AVERAGE(F55:F57)</f>
        <v>0.46599999999999997</v>
      </c>
      <c r="K14" s="35">
        <f>STDEV(F55:F57)</f>
        <v>3.2924155266308652E-2</v>
      </c>
      <c r="L14" s="27">
        <f t="shared" si="0"/>
        <v>1.9008769905844335E-2</v>
      </c>
      <c r="M14" s="36"/>
      <c r="N14" s="36"/>
    </row>
    <row r="15" spans="1:14" ht="16" thickBot="1">
      <c r="A15" s="19" t="s">
        <v>9</v>
      </c>
      <c r="B15" s="10">
        <v>3</v>
      </c>
      <c r="C15" s="22" t="s">
        <v>24</v>
      </c>
      <c r="D15" s="11">
        <v>1.0999999999999999E-2</v>
      </c>
      <c r="E15" s="7">
        <v>1700</v>
      </c>
      <c r="F15" s="13">
        <v>0.5</v>
      </c>
      <c r="G15" s="24" t="s">
        <v>40</v>
      </c>
      <c r="H15" s="33">
        <v>1</v>
      </c>
      <c r="I15" s="26">
        <v>374</v>
      </c>
      <c r="J15" s="35">
        <f>AVERAGE(F61:F63)</f>
        <v>0.496</v>
      </c>
      <c r="K15" s="35">
        <f>STDEV(F61:F63)</f>
        <v>7.2111025509279851E-3</v>
      </c>
      <c r="L15" s="27">
        <f t="shared" si="0"/>
        <v>4.1633319989322695E-3</v>
      </c>
      <c r="M15" s="36"/>
      <c r="N15" s="36"/>
    </row>
    <row r="16" spans="1:14" ht="16" thickTop="1">
      <c r="A16" s="14">
        <v>624</v>
      </c>
      <c r="B16" s="15">
        <v>1</v>
      </c>
      <c r="C16" s="23" t="s">
        <v>25</v>
      </c>
      <c r="D16" s="16">
        <v>1.2E-2</v>
      </c>
      <c r="E16" s="7">
        <v>1700</v>
      </c>
      <c r="F16" s="18">
        <v>0.47399999999999998</v>
      </c>
      <c r="G16" s="24" t="s">
        <v>40</v>
      </c>
      <c r="H16" s="33">
        <v>1</v>
      </c>
      <c r="I16" s="36" t="s">
        <v>46</v>
      </c>
      <c r="J16" s="35">
        <f>AVERAGE(F46:F48)</f>
        <v>0.51600000000000001</v>
      </c>
      <c r="K16" s="35">
        <f>STDEV(F46:F48)</f>
        <v>7.0000000000000062E-3</v>
      </c>
      <c r="L16" s="27">
        <f t="shared" si="0"/>
        <v>4.0414518843273845E-3</v>
      </c>
      <c r="M16" s="36"/>
      <c r="N16" s="36"/>
    </row>
    <row r="17" spans="1:14">
      <c r="A17" s="5">
        <v>624</v>
      </c>
      <c r="B17" s="6">
        <v>2</v>
      </c>
      <c r="C17" s="21" t="s">
        <v>26</v>
      </c>
      <c r="D17" s="8">
        <v>1.2999999999999999E-2</v>
      </c>
      <c r="E17" s="7">
        <v>1700</v>
      </c>
      <c r="F17" s="17">
        <v>0.47099999999999997</v>
      </c>
      <c r="G17" s="24" t="s">
        <v>40</v>
      </c>
      <c r="H17" s="33">
        <v>1</v>
      </c>
      <c r="I17" s="36" t="s">
        <v>47</v>
      </c>
      <c r="J17" s="35">
        <f>AVERAGE(F52:F54)</f>
        <v>0.47366666666666668</v>
      </c>
      <c r="K17" s="35">
        <f>STDEV(F52:F54)</f>
        <v>1.8036999011291563E-2</v>
      </c>
      <c r="L17" s="27">
        <f t="shared" si="0"/>
        <v>1.0413666234542198E-2</v>
      </c>
      <c r="M17" s="36"/>
      <c r="N17" s="36"/>
    </row>
    <row r="18" spans="1:14" ht="16" thickBot="1">
      <c r="A18" s="9">
        <v>624</v>
      </c>
      <c r="B18" s="10">
        <v>3</v>
      </c>
      <c r="C18" s="22" t="s">
        <v>27</v>
      </c>
      <c r="D18" s="11">
        <v>1.4E-2</v>
      </c>
      <c r="E18" s="7">
        <v>1700</v>
      </c>
      <c r="F18" s="13">
        <v>0.45200000000000001</v>
      </c>
      <c r="G18" s="24" t="s">
        <v>40</v>
      </c>
      <c r="H18" s="33">
        <v>1</v>
      </c>
      <c r="I18" s="36" t="s">
        <v>48</v>
      </c>
      <c r="J18" s="35">
        <f>AVERAGE(F58:F60)</f>
        <v>0.46666666666666662</v>
      </c>
      <c r="K18" s="35">
        <f>STDEV(F58:F60)</f>
        <v>7.02376916856847E-3</v>
      </c>
      <c r="L18" s="27">
        <f t="shared" si="0"/>
        <v>4.0551750201988004E-3</v>
      </c>
      <c r="M18" s="36"/>
      <c r="N18" s="36"/>
    </row>
    <row r="19" spans="1:14" ht="17" thickTop="1" thickBot="1">
      <c r="A19" s="20" t="s">
        <v>10</v>
      </c>
      <c r="B19" s="6">
        <v>1</v>
      </c>
      <c r="C19" s="21" t="s">
        <v>28</v>
      </c>
      <c r="D19" s="16">
        <v>1.4999999999999999E-2</v>
      </c>
      <c r="E19" s="7">
        <v>1700</v>
      </c>
      <c r="F19" s="18">
        <v>0.47199999999999998</v>
      </c>
      <c r="G19" s="24" t="s">
        <v>40</v>
      </c>
      <c r="H19" s="42">
        <v>1</v>
      </c>
      <c r="I19" s="43" t="s">
        <v>49</v>
      </c>
      <c r="J19" s="44">
        <f>AVERAGE(F64:F66)</f>
        <v>0.49333333333333335</v>
      </c>
      <c r="K19" s="44">
        <f>STDEV(F64:F66)</f>
        <v>2.0816659994661348E-3</v>
      </c>
      <c r="L19" s="45">
        <f t="shared" si="0"/>
        <v>1.2018504251546643E-3</v>
      </c>
      <c r="M19" s="43"/>
      <c r="N19" s="43"/>
    </row>
    <row r="20" spans="1:14" ht="16" thickTop="1">
      <c r="A20" s="20" t="s">
        <v>10</v>
      </c>
      <c r="B20" s="6">
        <v>2</v>
      </c>
      <c r="C20" s="21" t="s">
        <v>29</v>
      </c>
      <c r="D20" s="8">
        <v>1.6E-2</v>
      </c>
      <c r="E20" s="7">
        <v>1700</v>
      </c>
      <c r="F20" s="7">
        <v>0.46400000000000002</v>
      </c>
      <c r="G20" s="24" t="s">
        <v>40</v>
      </c>
      <c r="H20" s="33">
        <v>2</v>
      </c>
      <c r="I20" s="38">
        <v>659</v>
      </c>
      <c r="J20" s="28">
        <f>AVERAGE(M43:M45)</f>
        <v>0.52666666666666673</v>
      </c>
      <c r="K20" s="28"/>
    </row>
    <row r="21" spans="1:14" ht="16" thickBot="1">
      <c r="A21" s="20" t="s">
        <v>10</v>
      </c>
      <c r="B21" s="10">
        <v>3</v>
      </c>
      <c r="C21" s="22" t="s">
        <v>30</v>
      </c>
      <c r="D21" s="11">
        <v>1.7000000000000001E-2</v>
      </c>
      <c r="E21" s="7">
        <v>1700</v>
      </c>
      <c r="F21" s="12">
        <v>0.45900000000000002</v>
      </c>
      <c r="G21" s="24" t="s">
        <v>40</v>
      </c>
      <c r="H21" s="33">
        <v>2</v>
      </c>
      <c r="I21" s="26">
        <v>607</v>
      </c>
      <c r="J21" s="28">
        <f>AVERAGE(M49:M51)</f>
        <v>0.50800000000000001</v>
      </c>
      <c r="K21" s="28"/>
    </row>
    <row r="22" spans="1:14" ht="16" thickTop="1">
      <c r="A22" s="14">
        <v>374</v>
      </c>
      <c r="B22" s="15">
        <v>1</v>
      </c>
      <c r="C22" s="23" t="s">
        <v>31</v>
      </c>
      <c r="D22" s="16">
        <v>1.7999999999999999E-2</v>
      </c>
      <c r="E22" s="7">
        <v>1700</v>
      </c>
      <c r="F22" s="17">
        <v>0.46899999999999997</v>
      </c>
      <c r="G22" s="24" t="s">
        <v>40</v>
      </c>
      <c r="H22" s="33">
        <v>2</v>
      </c>
      <c r="I22" s="26">
        <v>624</v>
      </c>
      <c r="J22" s="28">
        <f>AVERAGE(M55:M57)</f>
        <v>0.50150000000000006</v>
      </c>
      <c r="K22" s="28"/>
    </row>
    <row r="23" spans="1:14">
      <c r="A23" s="5">
        <v>374</v>
      </c>
      <c r="B23" s="6">
        <v>2</v>
      </c>
      <c r="C23" s="21" t="s">
        <v>32</v>
      </c>
      <c r="D23" s="8">
        <v>1.9E-2</v>
      </c>
      <c r="E23" s="7">
        <v>1700</v>
      </c>
      <c r="F23" s="7">
        <v>0.48699999999999999</v>
      </c>
      <c r="G23" s="24" t="s">
        <v>40</v>
      </c>
      <c r="H23" s="33">
        <v>2</v>
      </c>
      <c r="I23" s="26">
        <v>374</v>
      </c>
      <c r="J23" s="28">
        <f>AVERAGE(M61:M63)</f>
        <v>0.51233333333333331</v>
      </c>
      <c r="K23" s="28"/>
    </row>
    <row r="24" spans="1:14" ht="16" thickBot="1">
      <c r="A24" s="9">
        <v>374</v>
      </c>
      <c r="B24" s="10">
        <v>3</v>
      </c>
      <c r="C24" s="22" t="s">
        <v>33</v>
      </c>
      <c r="D24" s="11">
        <v>0.02</v>
      </c>
      <c r="E24" s="7">
        <v>1700</v>
      </c>
      <c r="F24" s="12">
        <v>0.47099999999999997</v>
      </c>
      <c r="G24" s="24" t="s">
        <v>40</v>
      </c>
      <c r="H24" s="33">
        <v>2</v>
      </c>
      <c r="I24" s="36" t="s">
        <v>46</v>
      </c>
      <c r="J24" s="28">
        <f>AVERAGE(M46:M48)</f>
        <v>0.51500000000000001</v>
      </c>
      <c r="K24" s="28"/>
    </row>
    <row r="25" spans="1:14" ht="16" thickTop="1">
      <c r="A25" s="19" t="s">
        <v>11</v>
      </c>
      <c r="B25" s="15">
        <v>1</v>
      </c>
      <c r="C25" s="23" t="s">
        <v>34</v>
      </c>
      <c r="D25" s="16">
        <v>2.1000000000000001E-2</v>
      </c>
      <c r="E25" s="7">
        <v>1700</v>
      </c>
      <c r="F25" s="17">
        <v>0.47199999999999998</v>
      </c>
      <c r="G25" s="24" t="s">
        <v>40</v>
      </c>
      <c r="H25" s="33">
        <v>2</v>
      </c>
      <c r="I25" s="36" t="s">
        <v>47</v>
      </c>
      <c r="J25" s="28">
        <f>AVERAGE(M52:M54)</f>
        <v>0.50633333333333341</v>
      </c>
      <c r="K25" s="28"/>
    </row>
    <row r="26" spans="1:14">
      <c r="A26" s="19" t="s">
        <v>11</v>
      </c>
      <c r="B26" s="6">
        <v>2</v>
      </c>
      <c r="C26" s="21" t="s">
        <v>35</v>
      </c>
      <c r="D26" s="8">
        <v>2.1999999999999999E-2</v>
      </c>
      <c r="E26" s="7">
        <v>1700</v>
      </c>
      <c r="F26" s="7">
        <v>0.48099999999999998</v>
      </c>
      <c r="G26" s="24" t="s">
        <v>40</v>
      </c>
      <c r="H26" s="33">
        <v>2</v>
      </c>
      <c r="I26" s="36" t="s">
        <v>48</v>
      </c>
      <c r="J26" s="28">
        <f>AVERAGE(M58:M60)</f>
        <v>0.49349999999999999</v>
      </c>
      <c r="K26" s="28"/>
    </row>
    <row r="27" spans="1:14" ht="16" thickBot="1">
      <c r="A27" s="19" t="s">
        <v>11</v>
      </c>
      <c r="B27" s="10">
        <v>3</v>
      </c>
      <c r="C27" s="22" t="s">
        <v>36</v>
      </c>
      <c r="D27" s="11">
        <v>2.3E-2</v>
      </c>
      <c r="E27" s="7">
        <v>1700</v>
      </c>
      <c r="F27" s="12">
        <v>0.48099999999999998</v>
      </c>
      <c r="G27" s="24" t="s">
        <v>40</v>
      </c>
      <c r="H27" s="42">
        <v>2</v>
      </c>
      <c r="I27" s="43" t="s">
        <v>49</v>
      </c>
      <c r="J27" s="44">
        <f>AVERAGE(M64:M66)</f>
        <v>0.50166666666666659</v>
      </c>
      <c r="K27" s="44"/>
      <c r="L27" s="43"/>
      <c r="M27" s="43"/>
      <c r="N27" s="43"/>
    </row>
    <row r="28" spans="1:14" ht="16" thickTop="1">
      <c r="A28" s="19" t="s">
        <v>6</v>
      </c>
      <c r="B28" s="15">
        <v>1</v>
      </c>
      <c r="C28" s="23" t="s">
        <v>37</v>
      </c>
      <c r="D28" s="16">
        <v>2.4E-2</v>
      </c>
      <c r="E28" s="7">
        <v>1700</v>
      </c>
      <c r="F28" s="17">
        <v>0.19700000000000001</v>
      </c>
      <c r="G28" s="24" t="s">
        <v>40</v>
      </c>
      <c r="H28" s="33">
        <v>3</v>
      </c>
      <c r="I28" s="38">
        <v>659</v>
      </c>
      <c r="J28" s="28">
        <f>AVERAGE(F84:F86)</f>
        <v>0.51700000000000002</v>
      </c>
      <c r="K28" s="28"/>
    </row>
    <row r="29" spans="1:14">
      <c r="H29" s="33">
        <v>3</v>
      </c>
      <c r="I29" s="26">
        <v>607</v>
      </c>
      <c r="J29" s="28">
        <f>AVERAGE(F90:F92)</f>
        <v>0.51433333333333331</v>
      </c>
      <c r="K29" s="28"/>
    </row>
    <row r="30" spans="1:14">
      <c r="H30" s="33">
        <v>3</v>
      </c>
      <c r="I30" s="26">
        <v>624</v>
      </c>
      <c r="J30" s="28">
        <f>AVERAGE(F96:F98)</f>
        <v>0.5006666666666667</v>
      </c>
      <c r="K30" s="28"/>
    </row>
    <row r="31" spans="1:14">
      <c r="H31" s="33">
        <v>3</v>
      </c>
      <c r="I31" s="26">
        <v>374</v>
      </c>
      <c r="J31">
        <f>AVERAGE(F102:F104)</f>
        <v>0.505</v>
      </c>
      <c r="K31" s="28"/>
    </row>
    <row r="32" spans="1:14">
      <c r="H32" s="33">
        <v>3</v>
      </c>
      <c r="I32" s="36" t="s">
        <v>46</v>
      </c>
      <c r="J32">
        <f>AVERAGE(F87:F89)</f>
        <v>0.51033333333333342</v>
      </c>
    </row>
    <row r="33" spans="1:14">
      <c r="H33" s="33">
        <v>3</v>
      </c>
      <c r="I33" s="36" t="s">
        <v>47</v>
      </c>
      <c r="J33">
        <f>AVERAGE(F93:F95)</f>
        <v>0.49933333333333335</v>
      </c>
    </row>
    <row r="34" spans="1:14">
      <c r="H34" s="33">
        <v>3</v>
      </c>
      <c r="I34" s="36" t="s">
        <v>48</v>
      </c>
      <c r="J34">
        <f>AVERAGE(F99:F101)</f>
        <v>0.501</v>
      </c>
    </row>
    <row r="35" spans="1:14" ht="16" thickBot="1">
      <c r="H35" s="42">
        <v>3</v>
      </c>
      <c r="I35" s="43" t="s">
        <v>49</v>
      </c>
      <c r="J35" s="43">
        <f>AVERAGE(F105:F107)</f>
        <v>0.49266666666666664</v>
      </c>
      <c r="K35" s="43"/>
      <c r="L35" s="43"/>
      <c r="M35" s="43"/>
      <c r="N35" s="43"/>
    </row>
    <row r="36" spans="1:14" ht="16" thickTop="1"/>
    <row r="42" spans="1:14">
      <c r="A42" s="4" t="s">
        <v>7</v>
      </c>
      <c r="B42" s="4" t="s">
        <v>2</v>
      </c>
      <c r="C42" s="4" t="s">
        <v>12</v>
      </c>
      <c r="D42" s="4" t="s">
        <v>3</v>
      </c>
      <c r="E42" s="4" t="s">
        <v>4</v>
      </c>
      <c r="F42" s="4" t="s">
        <v>5</v>
      </c>
      <c r="G42" s="29" t="s">
        <v>38</v>
      </c>
      <c r="H42" s="4" t="s">
        <v>7</v>
      </c>
      <c r="I42" s="4" t="s">
        <v>2</v>
      </c>
      <c r="J42" s="4" t="s">
        <v>12</v>
      </c>
      <c r="K42" s="4" t="s">
        <v>3</v>
      </c>
      <c r="L42" s="4" t="s">
        <v>4</v>
      </c>
      <c r="M42" s="4" t="s">
        <v>5</v>
      </c>
      <c r="N42" s="29" t="s">
        <v>38</v>
      </c>
    </row>
    <row r="43" spans="1:14">
      <c r="A43" s="5">
        <v>659</v>
      </c>
      <c r="B43" s="6">
        <v>1</v>
      </c>
      <c r="C43" s="21" t="s">
        <v>13</v>
      </c>
      <c r="D43" s="24" t="s">
        <v>39</v>
      </c>
      <c r="E43" s="7">
        <v>1700</v>
      </c>
      <c r="F43" s="7">
        <v>0.503</v>
      </c>
      <c r="G43" s="24" t="s">
        <v>40</v>
      </c>
      <c r="H43" s="5">
        <v>659</v>
      </c>
      <c r="I43" s="6">
        <v>1</v>
      </c>
      <c r="J43" s="21" t="s">
        <v>13</v>
      </c>
      <c r="K43" s="24" t="s">
        <v>50</v>
      </c>
      <c r="L43" s="7">
        <v>1700</v>
      </c>
      <c r="M43" s="7">
        <v>0.51</v>
      </c>
      <c r="N43" s="24" t="s">
        <v>40</v>
      </c>
    </row>
    <row r="44" spans="1:14">
      <c r="A44" s="5">
        <v>659</v>
      </c>
      <c r="B44" s="6">
        <v>2</v>
      </c>
      <c r="C44" s="21" t="s">
        <v>14</v>
      </c>
      <c r="D44" s="8">
        <v>1E-3</v>
      </c>
      <c r="E44" s="7">
        <v>1700</v>
      </c>
      <c r="F44" s="7">
        <v>0.52900000000000003</v>
      </c>
      <c r="G44" s="24" t="s">
        <v>40</v>
      </c>
      <c r="H44" s="5">
        <v>659</v>
      </c>
      <c r="I44" s="6">
        <v>2</v>
      </c>
      <c r="J44" s="21" t="s">
        <v>14</v>
      </c>
      <c r="K44" s="8">
        <v>1E-3</v>
      </c>
      <c r="L44" s="7">
        <v>1700</v>
      </c>
      <c r="M44" s="7">
        <v>0.53500000000000003</v>
      </c>
      <c r="N44" s="24" t="s">
        <v>40</v>
      </c>
    </row>
    <row r="45" spans="1:14" ht="16" thickBot="1">
      <c r="A45" s="9">
        <v>659</v>
      </c>
      <c r="B45" s="10">
        <v>3</v>
      </c>
      <c r="C45" s="22" t="s">
        <v>15</v>
      </c>
      <c r="D45" s="11">
        <v>2E-3</v>
      </c>
      <c r="E45" s="7">
        <v>1700</v>
      </c>
      <c r="F45" s="12">
        <v>0.53500000000000003</v>
      </c>
      <c r="G45" s="24" t="s">
        <v>40</v>
      </c>
      <c r="H45" s="9">
        <v>659</v>
      </c>
      <c r="I45" s="10">
        <v>3</v>
      </c>
      <c r="J45" s="22" t="s">
        <v>15</v>
      </c>
      <c r="K45" s="11">
        <v>2E-3</v>
      </c>
      <c r="L45" s="7">
        <v>1700</v>
      </c>
      <c r="M45" s="12">
        <v>0.53500000000000003</v>
      </c>
      <c r="N45" s="24" t="s">
        <v>40</v>
      </c>
    </row>
    <row r="46" spans="1:14" ht="16" thickTop="1">
      <c r="A46" s="19" t="s">
        <v>8</v>
      </c>
      <c r="B46" s="15">
        <v>1</v>
      </c>
      <c r="C46" s="23" t="s">
        <v>16</v>
      </c>
      <c r="D46" s="16">
        <v>3.0000000000000001E-3</v>
      </c>
      <c r="E46" s="7">
        <v>1700</v>
      </c>
      <c r="F46" s="17">
        <v>0.50900000000000001</v>
      </c>
      <c r="G46" s="24" t="s">
        <v>40</v>
      </c>
      <c r="H46" s="19" t="s">
        <v>8</v>
      </c>
      <c r="I46" s="15">
        <v>1</v>
      </c>
      <c r="J46" s="23" t="s">
        <v>16</v>
      </c>
      <c r="K46" s="16">
        <v>3.0000000000000001E-3</v>
      </c>
      <c r="L46" s="7">
        <v>1700</v>
      </c>
      <c r="M46" s="17">
        <v>0.51700000000000002</v>
      </c>
      <c r="N46" s="24" t="s">
        <v>40</v>
      </c>
    </row>
    <row r="47" spans="1:14">
      <c r="A47" s="19" t="s">
        <v>8</v>
      </c>
      <c r="B47" s="6">
        <v>2</v>
      </c>
      <c r="C47" s="21" t="s">
        <v>17</v>
      </c>
      <c r="D47" s="8">
        <v>4.0000000000000001E-3</v>
      </c>
      <c r="E47" s="7">
        <v>1700</v>
      </c>
      <c r="F47" s="7">
        <v>0.51600000000000001</v>
      </c>
      <c r="G47" s="24" t="s">
        <v>40</v>
      </c>
      <c r="H47" s="19" t="s">
        <v>8</v>
      </c>
      <c r="I47" s="6">
        <v>2</v>
      </c>
      <c r="J47" s="21" t="s">
        <v>17</v>
      </c>
      <c r="K47" s="8">
        <v>4.0000000000000001E-3</v>
      </c>
      <c r="L47" s="7">
        <v>1700</v>
      </c>
      <c r="M47" s="7">
        <v>0.49399999999999999</v>
      </c>
      <c r="N47" s="24" t="s">
        <v>40</v>
      </c>
    </row>
    <row r="48" spans="1:14" ht="16" thickBot="1">
      <c r="A48" s="19" t="s">
        <v>8</v>
      </c>
      <c r="B48" s="10">
        <v>3</v>
      </c>
      <c r="C48" s="22" t="s">
        <v>18</v>
      </c>
      <c r="D48" s="11">
        <v>5.0000000000000001E-3</v>
      </c>
      <c r="E48" s="7">
        <v>1700</v>
      </c>
      <c r="F48" s="12">
        <v>0.52300000000000002</v>
      </c>
      <c r="G48" s="24" t="s">
        <v>40</v>
      </c>
      <c r="H48" s="19" t="s">
        <v>8</v>
      </c>
      <c r="I48" s="10">
        <v>3</v>
      </c>
      <c r="J48" s="22" t="s">
        <v>18</v>
      </c>
      <c r="K48" s="11">
        <v>5.0000000000000001E-3</v>
      </c>
      <c r="L48" s="7">
        <v>1700</v>
      </c>
      <c r="M48" s="12">
        <v>0.53400000000000003</v>
      </c>
      <c r="N48" s="24" t="s">
        <v>40</v>
      </c>
    </row>
    <row r="49" spans="1:14" ht="16" thickTop="1">
      <c r="A49" s="14">
        <v>607</v>
      </c>
      <c r="B49" s="15">
        <v>1</v>
      </c>
      <c r="C49" s="23" t="s">
        <v>19</v>
      </c>
      <c r="D49" s="16">
        <v>6.0000000000000001E-3</v>
      </c>
      <c r="E49" s="7">
        <v>2200</v>
      </c>
      <c r="F49" s="17">
        <v>0.38700000000000001</v>
      </c>
      <c r="G49" s="24" t="s">
        <v>40</v>
      </c>
      <c r="H49" s="14">
        <v>607</v>
      </c>
      <c r="I49" s="15">
        <v>1</v>
      </c>
      <c r="J49" s="23" t="s">
        <v>19</v>
      </c>
      <c r="K49" s="16">
        <v>6.0000000000000001E-3</v>
      </c>
      <c r="L49" s="7">
        <v>1700</v>
      </c>
      <c r="M49" s="17">
        <v>0.52900000000000003</v>
      </c>
      <c r="N49" s="24" t="s">
        <v>40</v>
      </c>
    </row>
    <row r="50" spans="1:14">
      <c r="A50" s="5">
        <v>607</v>
      </c>
      <c r="B50" s="6">
        <v>2</v>
      </c>
      <c r="C50" s="21" t="s">
        <v>20</v>
      </c>
      <c r="D50" s="8">
        <v>7.0000000000000001E-3</v>
      </c>
      <c r="E50" s="7">
        <v>2200</v>
      </c>
      <c r="F50" s="7">
        <v>0.47799999999999998</v>
      </c>
      <c r="G50" s="24" t="s">
        <v>40</v>
      </c>
      <c r="H50" s="5">
        <v>607</v>
      </c>
      <c r="I50" s="6">
        <v>2</v>
      </c>
      <c r="J50" s="21" t="s">
        <v>20</v>
      </c>
      <c r="K50" s="8">
        <v>7.0000000000000001E-3</v>
      </c>
      <c r="L50" s="7">
        <v>1700</v>
      </c>
      <c r="M50" s="7">
        <v>0.48899999999999999</v>
      </c>
      <c r="N50" s="24" t="s">
        <v>40</v>
      </c>
    </row>
    <row r="51" spans="1:14" ht="16" thickBot="1">
      <c r="A51" s="9">
        <v>607</v>
      </c>
      <c r="B51" s="10">
        <v>3</v>
      </c>
      <c r="C51" s="22" t="s">
        <v>21</v>
      </c>
      <c r="D51" s="11">
        <v>8.0000000000000002E-3</v>
      </c>
      <c r="E51" s="7">
        <v>2000</v>
      </c>
      <c r="F51" s="12">
        <v>0.50900000000000001</v>
      </c>
      <c r="G51" s="24" t="s">
        <v>40</v>
      </c>
      <c r="H51" s="9">
        <v>607</v>
      </c>
      <c r="I51" s="10">
        <v>3</v>
      </c>
      <c r="J51" s="22" t="s">
        <v>21</v>
      </c>
      <c r="K51" s="11">
        <v>8.0000000000000002E-3</v>
      </c>
      <c r="L51" s="7">
        <v>1700</v>
      </c>
      <c r="M51" s="12">
        <v>0.50600000000000001</v>
      </c>
      <c r="N51" s="24" t="s">
        <v>40</v>
      </c>
    </row>
    <row r="52" spans="1:14" ht="16" thickTop="1">
      <c r="A52" s="19" t="s">
        <v>9</v>
      </c>
      <c r="B52" s="15">
        <v>1</v>
      </c>
      <c r="C52" s="23" t="s">
        <v>22</v>
      </c>
      <c r="D52" s="16">
        <v>8.9999999999999993E-3</v>
      </c>
      <c r="E52" s="7">
        <v>2000</v>
      </c>
      <c r="F52" s="34">
        <v>0.49099999999999999</v>
      </c>
      <c r="G52" s="24" t="s">
        <v>40</v>
      </c>
      <c r="H52" s="19" t="s">
        <v>9</v>
      </c>
      <c r="I52" s="15">
        <v>1</v>
      </c>
      <c r="J52" s="23" t="s">
        <v>22</v>
      </c>
      <c r="K52" s="16">
        <v>8.9999999999999993E-3</v>
      </c>
      <c r="L52" s="7">
        <v>1700</v>
      </c>
      <c r="M52" s="34">
        <v>0.51200000000000001</v>
      </c>
      <c r="N52" s="24" t="s">
        <v>40</v>
      </c>
    </row>
    <row r="53" spans="1:14">
      <c r="A53" s="19" t="s">
        <v>9</v>
      </c>
      <c r="B53" s="6">
        <v>2</v>
      </c>
      <c r="C53" s="21" t="s">
        <v>23</v>
      </c>
      <c r="D53" s="8">
        <v>0.01</v>
      </c>
      <c r="E53" s="7">
        <v>2000</v>
      </c>
      <c r="F53" s="7">
        <v>0.47499999999999998</v>
      </c>
      <c r="G53" s="24" t="s">
        <v>40</v>
      </c>
      <c r="H53" s="19" t="s">
        <v>9</v>
      </c>
      <c r="I53" s="6">
        <v>2</v>
      </c>
      <c r="J53" s="21" t="s">
        <v>23</v>
      </c>
      <c r="K53" s="8">
        <v>0.01</v>
      </c>
      <c r="L53" s="7">
        <v>1700</v>
      </c>
      <c r="M53" s="7">
        <v>0.502</v>
      </c>
      <c r="N53" s="24" t="s">
        <v>40</v>
      </c>
    </row>
    <row r="54" spans="1:14" ht="16" thickBot="1">
      <c r="A54" s="19" t="s">
        <v>9</v>
      </c>
      <c r="B54" s="10">
        <v>3</v>
      </c>
      <c r="C54" s="22" t="s">
        <v>24</v>
      </c>
      <c r="D54" s="11">
        <v>1.0999999999999999E-2</v>
      </c>
      <c r="E54" s="7">
        <v>2000</v>
      </c>
      <c r="F54" s="13">
        <v>0.45500000000000002</v>
      </c>
      <c r="G54" s="24" t="s">
        <v>40</v>
      </c>
      <c r="H54" s="19" t="s">
        <v>9</v>
      </c>
      <c r="I54" s="10">
        <v>3</v>
      </c>
      <c r="J54" s="22" t="s">
        <v>24</v>
      </c>
      <c r="K54" s="11">
        <v>1.0999999999999999E-2</v>
      </c>
      <c r="L54" s="7">
        <v>1700</v>
      </c>
      <c r="M54" s="13">
        <v>0.505</v>
      </c>
      <c r="N54" s="24" t="s">
        <v>40</v>
      </c>
    </row>
    <row r="55" spans="1:14" ht="16" thickTop="1">
      <c r="A55" s="14">
        <v>624</v>
      </c>
      <c r="B55" s="15">
        <v>1</v>
      </c>
      <c r="C55" s="23" t="s">
        <v>25</v>
      </c>
      <c r="D55" s="16">
        <v>1.2E-2</v>
      </c>
      <c r="E55" s="7">
        <v>2000</v>
      </c>
      <c r="F55" s="18">
        <v>0.42799999999999999</v>
      </c>
      <c r="G55" s="24" t="s">
        <v>40</v>
      </c>
      <c r="H55" s="14">
        <v>624</v>
      </c>
      <c r="I55" s="15">
        <v>1</v>
      </c>
      <c r="J55" s="23" t="s">
        <v>25</v>
      </c>
      <c r="K55" s="16">
        <v>1.2E-2</v>
      </c>
      <c r="L55" s="7">
        <v>2000</v>
      </c>
      <c r="M55" s="18">
        <v>0.47799999999999998</v>
      </c>
      <c r="N55" s="24" t="s">
        <v>40</v>
      </c>
    </row>
    <row r="56" spans="1:14">
      <c r="A56" s="5">
        <v>624</v>
      </c>
      <c r="B56" s="6">
        <v>2</v>
      </c>
      <c r="C56" s="21" t="s">
        <v>26</v>
      </c>
      <c r="D56" s="8">
        <v>1.2999999999999999E-2</v>
      </c>
      <c r="E56" s="7">
        <v>2000</v>
      </c>
      <c r="F56" s="17">
        <v>0.48599999999999999</v>
      </c>
      <c r="G56" s="24" t="s">
        <v>40</v>
      </c>
      <c r="H56" s="5">
        <v>624</v>
      </c>
      <c r="I56" s="6">
        <v>2</v>
      </c>
      <c r="J56" s="21" t="s">
        <v>26</v>
      </c>
      <c r="K56" s="8">
        <v>1.2999999999999999E-2</v>
      </c>
      <c r="L56" s="7">
        <v>1700</v>
      </c>
      <c r="M56" s="17">
        <v>0.52500000000000002</v>
      </c>
      <c r="N56" s="24" t="s">
        <v>40</v>
      </c>
    </row>
    <row r="57" spans="1:14" ht="16" thickBot="1">
      <c r="A57" s="9">
        <v>624</v>
      </c>
      <c r="B57" s="10">
        <v>3</v>
      </c>
      <c r="C57" s="22" t="s">
        <v>27</v>
      </c>
      <c r="D57" s="11">
        <v>1.4E-2</v>
      </c>
      <c r="E57" s="7">
        <v>2000</v>
      </c>
      <c r="F57" s="13">
        <v>0.48399999999999999</v>
      </c>
      <c r="G57" s="24" t="s">
        <v>40</v>
      </c>
      <c r="H57" s="9">
        <v>624</v>
      </c>
      <c r="I57" s="10">
        <v>3</v>
      </c>
      <c r="J57" s="22" t="s">
        <v>27</v>
      </c>
      <c r="K57" s="11">
        <v>1.4E-2</v>
      </c>
      <c r="L57" s="7">
        <v>1700</v>
      </c>
      <c r="M57" s="13"/>
      <c r="N57" s="24" t="s">
        <v>40</v>
      </c>
    </row>
    <row r="58" spans="1:14" ht="16" thickTop="1">
      <c r="A58" s="20" t="s">
        <v>10</v>
      </c>
      <c r="B58" s="6">
        <v>1</v>
      </c>
      <c r="C58" s="21" t="s">
        <v>28</v>
      </c>
      <c r="D58" s="16">
        <v>1.4999999999999999E-2</v>
      </c>
      <c r="E58" s="7">
        <v>2000</v>
      </c>
      <c r="F58" s="18">
        <v>0.46600000000000003</v>
      </c>
      <c r="G58" s="24" t="s">
        <v>40</v>
      </c>
      <c r="H58" s="20" t="s">
        <v>10</v>
      </c>
      <c r="I58" s="6">
        <v>1</v>
      </c>
      <c r="J58" s="21" t="s">
        <v>28</v>
      </c>
      <c r="K58" s="16">
        <v>1.4999999999999999E-2</v>
      </c>
      <c r="L58" s="7">
        <v>1700</v>
      </c>
      <c r="M58" s="18">
        <v>0.502</v>
      </c>
      <c r="N58" s="24" t="s">
        <v>40</v>
      </c>
    </row>
    <row r="59" spans="1:14">
      <c r="A59" s="20" t="s">
        <v>10</v>
      </c>
      <c r="B59" s="6">
        <v>2</v>
      </c>
      <c r="C59" s="21" t="s">
        <v>29</v>
      </c>
      <c r="D59" s="8">
        <v>1.6E-2</v>
      </c>
      <c r="E59" s="7">
        <v>2000</v>
      </c>
      <c r="F59" s="7">
        <v>0.46</v>
      </c>
      <c r="G59" s="24" t="s">
        <v>40</v>
      </c>
      <c r="H59" s="20" t="s">
        <v>10</v>
      </c>
      <c r="I59" s="6">
        <v>2</v>
      </c>
      <c r="J59" s="21" t="s">
        <v>29</v>
      </c>
      <c r="K59" s="8">
        <v>1.6E-2</v>
      </c>
      <c r="L59" s="7">
        <v>1700</v>
      </c>
      <c r="M59" s="7">
        <v>0.48499999999999999</v>
      </c>
      <c r="N59" s="24" t="s">
        <v>40</v>
      </c>
    </row>
    <row r="60" spans="1:14" ht="16" thickBot="1">
      <c r="A60" s="20" t="s">
        <v>10</v>
      </c>
      <c r="B60" s="10">
        <v>3</v>
      </c>
      <c r="C60" s="22" t="s">
        <v>30</v>
      </c>
      <c r="D60" s="11">
        <v>1.7000000000000001E-2</v>
      </c>
      <c r="E60" s="7">
        <v>2000</v>
      </c>
      <c r="F60" s="12">
        <v>0.47399999999999998</v>
      </c>
      <c r="G60" s="24" t="s">
        <v>40</v>
      </c>
      <c r="H60" s="20" t="s">
        <v>10</v>
      </c>
      <c r="I60" s="10">
        <v>3</v>
      </c>
      <c r="J60" s="22" t="s">
        <v>30</v>
      </c>
      <c r="K60" s="11">
        <v>1.7000000000000001E-2</v>
      </c>
      <c r="L60" s="7">
        <v>1700</v>
      </c>
      <c r="M60" s="12"/>
      <c r="N60" s="24" t="s">
        <v>40</v>
      </c>
    </row>
    <row r="61" spans="1:14" ht="16" thickTop="1">
      <c r="A61" s="14">
        <v>374</v>
      </c>
      <c r="B61" s="15">
        <v>1</v>
      </c>
      <c r="C61" s="23" t="s">
        <v>31</v>
      </c>
      <c r="D61" s="16">
        <v>1.7999999999999999E-2</v>
      </c>
      <c r="E61" s="7">
        <v>1700</v>
      </c>
      <c r="F61" s="17">
        <v>0.49</v>
      </c>
      <c r="G61" s="24" t="s">
        <v>40</v>
      </c>
      <c r="H61" s="14">
        <v>374</v>
      </c>
      <c r="I61" s="15">
        <v>1</v>
      </c>
      <c r="J61" s="23" t="s">
        <v>31</v>
      </c>
      <c r="K61" s="16">
        <v>1.7999999999999999E-2</v>
      </c>
      <c r="L61" s="7">
        <v>1500</v>
      </c>
      <c r="M61" s="17">
        <v>0.51500000000000001</v>
      </c>
      <c r="N61" s="24" t="s">
        <v>40</v>
      </c>
    </row>
    <row r="62" spans="1:14">
      <c r="A62" s="5">
        <v>374</v>
      </c>
      <c r="B62" s="6">
        <v>2</v>
      </c>
      <c r="C62" s="21" t="s">
        <v>32</v>
      </c>
      <c r="D62" s="8">
        <v>1.9E-2</v>
      </c>
      <c r="E62" s="7">
        <v>1700</v>
      </c>
      <c r="F62" s="7">
        <v>0.504</v>
      </c>
      <c r="G62" s="24" t="s">
        <v>40</v>
      </c>
      <c r="H62" s="5">
        <v>374</v>
      </c>
      <c r="I62" s="6">
        <v>2</v>
      </c>
      <c r="J62" s="21" t="s">
        <v>32</v>
      </c>
      <c r="K62" s="8">
        <v>1.9E-2</v>
      </c>
      <c r="L62" s="7">
        <v>1500</v>
      </c>
      <c r="M62" s="7">
        <v>0.50900000000000001</v>
      </c>
      <c r="N62" s="24" t="s">
        <v>40</v>
      </c>
    </row>
    <row r="63" spans="1:14" ht="16" thickBot="1">
      <c r="A63" s="9">
        <v>374</v>
      </c>
      <c r="B63" s="10">
        <v>3</v>
      </c>
      <c r="C63" s="22" t="s">
        <v>33</v>
      </c>
      <c r="D63" s="11">
        <v>0.02</v>
      </c>
      <c r="E63" s="7">
        <v>1700</v>
      </c>
      <c r="F63" s="12">
        <v>0.49399999999999999</v>
      </c>
      <c r="G63" s="24" t="s">
        <v>40</v>
      </c>
      <c r="H63" s="9">
        <v>374</v>
      </c>
      <c r="I63" s="10">
        <v>3</v>
      </c>
      <c r="J63" s="22" t="s">
        <v>33</v>
      </c>
      <c r="K63" s="11">
        <v>0.02</v>
      </c>
      <c r="L63" s="7">
        <v>1400</v>
      </c>
      <c r="M63" s="12">
        <v>0.51300000000000001</v>
      </c>
      <c r="N63" s="24" t="s">
        <v>40</v>
      </c>
    </row>
    <row r="64" spans="1:14" ht="16" thickTop="1">
      <c r="A64" s="19" t="s">
        <v>11</v>
      </c>
      <c r="B64" s="15">
        <v>1</v>
      </c>
      <c r="C64" s="23" t="s">
        <v>34</v>
      </c>
      <c r="D64" s="16">
        <v>2.1000000000000001E-2</v>
      </c>
      <c r="E64" s="7">
        <v>1700</v>
      </c>
      <c r="F64" s="17">
        <v>0.49399999999999999</v>
      </c>
      <c r="G64" s="24" t="s">
        <v>40</v>
      </c>
      <c r="H64" s="19" t="s">
        <v>11</v>
      </c>
      <c r="I64" s="15">
        <v>1</v>
      </c>
      <c r="J64" s="23" t="s">
        <v>34</v>
      </c>
      <c r="K64" s="16">
        <v>2.1000000000000001E-2</v>
      </c>
      <c r="L64" s="7">
        <v>1700</v>
      </c>
      <c r="M64" s="17">
        <v>0.499</v>
      </c>
      <c r="N64" s="24" t="s">
        <v>40</v>
      </c>
    </row>
    <row r="65" spans="1:14">
      <c r="A65" s="19" t="s">
        <v>11</v>
      </c>
      <c r="B65" s="6">
        <v>2</v>
      </c>
      <c r="C65" s="21" t="s">
        <v>35</v>
      </c>
      <c r="D65" s="8">
        <v>2.1999999999999999E-2</v>
      </c>
      <c r="E65" s="7">
        <v>1700</v>
      </c>
      <c r="F65" s="7">
        <v>0.49099999999999999</v>
      </c>
      <c r="G65" s="24" t="s">
        <v>40</v>
      </c>
      <c r="H65" s="19" t="s">
        <v>11</v>
      </c>
      <c r="I65" s="6">
        <v>2</v>
      </c>
      <c r="J65" s="21" t="s">
        <v>35</v>
      </c>
      <c r="K65" s="8">
        <v>2.1999999999999999E-2</v>
      </c>
      <c r="L65" s="7">
        <v>1500</v>
      </c>
      <c r="M65" s="7">
        <v>0.498</v>
      </c>
      <c r="N65" s="24" t="s">
        <v>40</v>
      </c>
    </row>
    <row r="66" spans="1:14" ht="16" thickBot="1">
      <c r="A66" s="19" t="s">
        <v>11</v>
      </c>
      <c r="B66" s="10">
        <v>3</v>
      </c>
      <c r="C66" s="22" t="s">
        <v>36</v>
      </c>
      <c r="D66" s="11">
        <v>2.3E-2</v>
      </c>
      <c r="E66" s="7">
        <v>1700</v>
      </c>
      <c r="F66" s="12">
        <v>0.495</v>
      </c>
      <c r="G66" s="24" t="s">
        <v>40</v>
      </c>
      <c r="H66" s="19" t="s">
        <v>11</v>
      </c>
      <c r="I66" s="10">
        <v>3</v>
      </c>
      <c r="J66" s="22" t="s">
        <v>36</v>
      </c>
      <c r="K66" s="11">
        <v>2.3E-2</v>
      </c>
      <c r="L66" s="7">
        <v>1500</v>
      </c>
      <c r="M66" s="12">
        <v>0.50800000000000001</v>
      </c>
      <c r="N66" s="24" t="s">
        <v>40</v>
      </c>
    </row>
    <row r="67" spans="1:14" ht="16" thickTop="1">
      <c r="A67" s="19" t="s">
        <v>6</v>
      </c>
      <c r="B67" s="15">
        <v>1</v>
      </c>
      <c r="C67" s="23" t="s">
        <v>37</v>
      </c>
      <c r="D67" s="16">
        <v>2.4E-2</v>
      </c>
      <c r="E67" s="7">
        <v>1700</v>
      </c>
      <c r="F67" s="17">
        <v>0.192</v>
      </c>
      <c r="G67" s="24" t="s">
        <v>40</v>
      </c>
      <c r="H67" s="19" t="s">
        <v>6</v>
      </c>
      <c r="I67" s="15">
        <v>1</v>
      </c>
      <c r="J67" s="23" t="s">
        <v>37</v>
      </c>
      <c r="K67" s="16">
        <v>2.4E-2</v>
      </c>
      <c r="L67" s="7">
        <v>1700</v>
      </c>
      <c r="M67" s="17">
        <v>0.28899999999999998</v>
      </c>
      <c r="N67" s="24" t="s">
        <v>40</v>
      </c>
    </row>
    <row r="83" spans="1:14">
      <c r="A83" s="4" t="s">
        <v>7</v>
      </c>
      <c r="B83" s="4" t="s">
        <v>2</v>
      </c>
      <c r="C83" s="4" t="s">
        <v>12</v>
      </c>
      <c r="D83" s="4" t="s">
        <v>3</v>
      </c>
      <c r="E83" s="4" t="s">
        <v>4</v>
      </c>
      <c r="F83" s="4" t="s">
        <v>5</v>
      </c>
      <c r="G83" s="4" t="s">
        <v>38</v>
      </c>
      <c r="H83" s="4" t="s">
        <v>7</v>
      </c>
      <c r="I83" s="4" t="s">
        <v>2</v>
      </c>
      <c r="J83" s="4" t="s">
        <v>12</v>
      </c>
      <c r="K83" s="4" t="s">
        <v>3</v>
      </c>
      <c r="L83" s="4" t="s">
        <v>4</v>
      </c>
      <c r="M83" s="4" t="s">
        <v>5</v>
      </c>
      <c r="N83" s="4" t="s">
        <v>38</v>
      </c>
    </row>
    <row r="84" spans="1:14">
      <c r="A84" s="5">
        <v>659</v>
      </c>
      <c r="B84" s="6">
        <v>1</v>
      </c>
      <c r="C84" s="21" t="s">
        <v>13</v>
      </c>
      <c r="D84" s="24" t="s">
        <v>51</v>
      </c>
      <c r="E84" s="7">
        <v>1000</v>
      </c>
      <c r="F84" s="7">
        <v>0.52400000000000002</v>
      </c>
      <c r="G84" s="24" t="s">
        <v>40</v>
      </c>
      <c r="H84" s="5">
        <v>659</v>
      </c>
      <c r="I84" s="6">
        <v>1</v>
      </c>
      <c r="J84" s="21" t="s">
        <v>13</v>
      </c>
      <c r="K84" s="24" t="s">
        <v>55</v>
      </c>
      <c r="L84" s="7">
        <v>500</v>
      </c>
      <c r="M84" s="7">
        <v>0.52200000000000002</v>
      </c>
      <c r="N84" s="24" t="s">
        <v>40</v>
      </c>
    </row>
    <row r="85" spans="1:14">
      <c r="A85" s="5">
        <v>659</v>
      </c>
      <c r="B85" s="6">
        <v>2</v>
      </c>
      <c r="C85" s="21" t="s">
        <v>14</v>
      </c>
      <c r="D85" s="8">
        <v>1E-3</v>
      </c>
      <c r="E85" s="7">
        <v>1200</v>
      </c>
      <c r="F85" s="7">
        <v>0.50900000000000001</v>
      </c>
      <c r="G85" s="24" t="s">
        <v>40</v>
      </c>
      <c r="H85" s="5">
        <v>659</v>
      </c>
      <c r="I85" s="6">
        <v>2</v>
      </c>
      <c r="J85" s="21" t="s">
        <v>14</v>
      </c>
      <c r="K85" s="8">
        <v>1E-3</v>
      </c>
      <c r="L85" s="7">
        <v>800</v>
      </c>
      <c r="M85" s="7">
        <v>0.53500000000000003</v>
      </c>
      <c r="N85" s="24" t="s">
        <v>40</v>
      </c>
    </row>
    <row r="86" spans="1:14" ht="16" thickBot="1">
      <c r="A86" s="9">
        <v>659</v>
      </c>
      <c r="B86" s="10">
        <v>3</v>
      </c>
      <c r="C86" s="22" t="s">
        <v>15</v>
      </c>
      <c r="D86" s="11">
        <v>2E-3</v>
      </c>
      <c r="E86" s="7">
        <v>1200</v>
      </c>
      <c r="F86" s="12">
        <v>0.51800000000000002</v>
      </c>
      <c r="G86" s="24" t="s">
        <v>40</v>
      </c>
      <c r="H86" s="9">
        <v>659</v>
      </c>
      <c r="I86" s="10">
        <v>3</v>
      </c>
      <c r="J86" s="22" t="s">
        <v>15</v>
      </c>
      <c r="K86" s="11">
        <v>2E-3</v>
      </c>
      <c r="L86" s="7">
        <v>800</v>
      </c>
      <c r="M86" s="12">
        <v>0.52100000000000002</v>
      </c>
      <c r="N86" s="24" t="s">
        <v>40</v>
      </c>
    </row>
    <row r="87" spans="1:14" ht="16" thickTop="1">
      <c r="A87" s="19" t="s">
        <v>8</v>
      </c>
      <c r="B87" s="15">
        <v>1</v>
      </c>
      <c r="C87" s="23" t="s">
        <v>16</v>
      </c>
      <c r="D87" s="16">
        <v>3.0000000000000001E-3</v>
      </c>
      <c r="E87" s="7">
        <v>1700</v>
      </c>
      <c r="F87" s="17">
        <v>0.50700000000000001</v>
      </c>
      <c r="G87" s="24" t="s">
        <v>40</v>
      </c>
      <c r="H87" s="19" t="s">
        <v>8</v>
      </c>
      <c r="I87" s="15">
        <v>1</v>
      </c>
      <c r="J87" s="23" t="s">
        <v>16</v>
      </c>
      <c r="K87" s="16">
        <v>3.0000000000000001E-3</v>
      </c>
      <c r="L87" s="7">
        <v>1500</v>
      </c>
      <c r="M87" s="17">
        <v>0.50700000000000001</v>
      </c>
      <c r="N87" s="24" t="s">
        <v>40</v>
      </c>
    </row>
    <row r="88" spans="1:14">
      <c r="A88" s="19" t="s">
        <v>8</v>
      </c>
      <c r="B88" s="6">
        <v>2</v>
      </c>
      <c r="C88" s="21" t="s">
        <v>17</v>
      </c>
      <c r="D88" s="8">
        <v>4.0000000000000001E-3</v>
      </c>
      <c r="E88" s="7">
        <v>1200</v>
      </c>
      <c r="F88" s="7">
        <v>0.51100000000000001</v>
      </c>
      <c r="G88" s="24" t="s">
        <v>40</v>
      </c>
      <c r="H88" s="19" t="s">
        <v>8</v>
      </c>
      <c r="I88" s="6">
        <v>2</v>
      </c>
      <c r="J88" s="21" t="s">
        <v>17</v>
      </c>
      <c r="K88" s="8">
        <v>4.0000000000000001E-3</v>
      </c>
      <c r="L88" s="7">
        <v>1000</v>
      </c>
      <c r="M88" s="7">
        <v>0.51</v>
      </c>
      <c r="N88" s="24" t="s">
        <v>40</v>
      </c>
    </row>
    <row r="89" spans="1:14" ht="16" thickBot="1">
      <c r="A89" s="19" t="s">
        <v>8</v>
      </c>
      <c r="B89" s="10">
        <v>3</v>
      </c>
      <c r="C89" s="22" t="s">
        <v>18</v>
      </c>
      <c r="D89" s="11">
        <v>5.0000000000000001E-3</v>
      </c>
      <c r="E89" s="7">
        <v>1200</v>
      </c>
      <c r="F89" s="12">
        <v>0.51300000000000001</v>
      </c>
      <c r="G89" s="24" t="s">
        <v>40</v>
      </c>
      <c r="H89" s="19" t="s">
        <v>8</v>
      </c>
      <c r="I89" s="10">
        <v>3</v>
      </c>
      <c r="J89" s="22" t="s">
        <v>18</v>
      </c>
      <c r="K89" s="11">
        <v>5.0000000000000001E-3</v>
      </c>
      <c r="L89" s="7">
        <v>1200</v>
      </c>
      <c r="M89" s="12">
        <v>0.48</v>
      </c>
      <c r="N89" s="24" t="s">
        <v>40</v>
      </c>
    </row>
    <row r="90" spans="1:14" ht="16" thickTop="1">
      <c r="A90" s="14">
        <v>607</v>
      </c>
      <c r="B90" s="15">
        <v>1</v>
      </c>
      <c r="C90" s="23" t="s">
        <v>19</v>
      </c>
      <c r="D90" s="16">
        <v>6.0000000000000001E-3</v>
      </c>
      <c r="E90" s="7">
        <v>1500</v>
      </c>
      <c r="F90" s="17">
        <v>0.503</v>
      </c>
      <c r="G90" s="24" t="s">
        <v>40</v>
      </c>
      <c r="H90" s="14">
        <v>607</v>
      </c>
      <c r="I90" s="15">
        <v>1</v>
      </c>
      <c r="J90" s="23" t="s">
        <v>19</v>
      </c>
      <c r="K90" s="16">
        <v>6.0000000000000001E-3</v>
      </c>
      <c r="L90" s="7">
        <v>1200</v>
      </c>
      <c r="M90" s="17">
        <v>0.50900000000000001</v>
      </c>
      <c r="N90" s="24" t="s">
        <v>40</v>
      </c>
    </row>
    <row r="91" spans="1:14">
      <c r="A91" s="5">
        <v>607</v>
      </c>
      <c r="B91" s="6">
        <v>2</v>
      </c>
      <c r="C91" s="21" t="s">
        <v>20</v>
      </c>
      <c r="D91" s="8">
        <v>7.0000000000000001E-3</v>
      </c>
      <c r="E91" s="7">
        <v>1500</v>
      </c>
      <c r="F91" s="7">
        <v>0.52600000000000002</v>
      </c>
      <c r="G91" s="24" t="s">
        <v>40</v>
      </c>
      <c r="H91" s="5">
        <v>607</v>
      </c>
      <c r="I91" s="6">
        <v>2</v>
      </c>
      <c r="J91" s="21" t="s">
        <v>20</v>
      </c>
      <c r="K91" s="8">
        <v>7.0000000000000001E-3</v>
      </c>
      <c r="L91" s="7">
        <v>1200</v>
      </c>
      <c r="M91" s="7">
        <v>0.51500000000000001</v>
      </c>
      <c r="N91" s="24" t="s">
        <v>40</v>
      </c>
    </row>
    <row r="92" spans="1:14" ht="16" thickBot="1">
      <c r="A92" s="9">
        <v>607</v>
      </c>
      <c r="B92" s="10">
        <v>3</v>
      </c>
      <c r="C92" s="22" t="s">
        <v>21</v>
      </c>
      <c r="D92" s="11">
        <v>8.0000000000000002E-3</v>
      </c>
      <c r="E92" s="7">
        <v>1500</v>
      </c>
      <c r="F92" s="12">
        <v>0.51400000000000001</v>
      </c>
      <c r="G92" s="24" t="s">
        <v>40</v>
      </c>
      <c r="H92" s="9">
        <v>607</v>
      </c>
      <c r="I92" s="10">
        <v>3</v>
      </c>
      <c r="J92" s="22" t="s">
        <v>21</v>
      </c>
      <c r="K92" s="11">
        <v>8.0000000000000002E-3</v>
      </c>
      <c r="L92" s="7">
        <v>1200</v>
      </c>
      <c r="M92" s="12">
        <v>0.51300000000000001</v>
      </c>
      <c r="N92" s="24" t="s">
        <v>40</v>
      </c>
    </row>
    <row r="93" spans="1:14" ht="16" thickTop="1">
      <c r="A93" s="19" t="s">
        <v>9</v>
      </c>
      <c r="B93" s="15">
        <v>1</v>
      </c>
      <c r="C93" s="23" t="s">
        <v>22</v>
      </c>
      <c r="D93" s="16">
        <v>8.9999999999999993E-3</v>
      </c>
      <c r="E93" s="7">
        <v>1500</v>
      </c>
      <c r="F93" s="34">
        <v>0.50900000000000001</v>
      </c>
      <c r="G93" s="24" t="s">
        <v>40</v>
      </c>
      <c r="H93" s="19" t="s">
        <v>9</v>
      </c>
      <c r="I93" s="15">
        <v>1</v>
      </c>
      <c r="J93" s="23" t="s">
        <v>22</v>
      </c>
      <c r="K93" s="16">
        <v>8.9999999999999993E-3</v>
      </c>
      <c r="L93" s="7">
        <v>1500</v>
      </c>
      <c r="M93" s="34">
        <v>0.499</v>
      </c>
      <c r="N93" s="24" t="s">
        <v>40</v>
      </c>
    </row>
    <row r="94" spans="1:14">
      <c r="A94" s="19" t="s">
        <v>9</v>
      </c>
      <c r="B94" s="6">
        <v>2</v>
      </c>
      <c r="C94" s="21" t="s">
        <v>23</v>
      </c>
      <c r="D94" s="8">
        <v>0.01</v>
      </c>
      <c r="E94" s="7">
        <v>1500</v>
      </c>
      <c r="F94" s="7">
        <v>0.499</v>
      </c>
      <c r="G94" s="24" t="s">
        <v>40</v>
      </c>
      <c r="H94" s="19" t="s">
        <v>9</v>
      </c>
      <c r="I94" s="6">
        <v>2</v>
      </c>
      <c r="J94" s="21" t="s">
        <v>23</v>
      </c>
      <c r="K94" s="8">
        <v>0.01</v>
      </c>
      <c r="L94" s="7">
        <v>1500</v>
      </c>
      <c r="M94" s="7">
        <v>0.432</v>
      </c>
      <c r="N94" s="24" t="s">
        <v>40</v>
      </c>
    </row>
    <row r="95" spans="1:14" ht="16" thickBot="1">
      <c r="A95" s="19" t="s">
        <v>9</v>
      </c>
      <c r="B95" s="10">
        <v>3</v>
      </c>
      <c r="C95" s="22" t="s">
        <v>24</v>
      </c>
      <c r="D95" s="11">
        <v>1.0999999999999999E-2</v>
      </c>
      <c r="E95" s="7">
        <v>1500</v>
      </c>
      <c r="F95" s="13">
        <v>0.49</v>
      </c>
      <c r="G95" s="24" t="s">
        <v>40</v>
      </c>
      <c r="H95" s="19" t="s">
        <v>9</v>
      </c>
      <c r="I95" s="10">
        <v>3</v>
      </c>
      <c r="J95" s="22" t="s">
        <v>24</v>
      </c>
      <c r="K95" s="11">
        <v>1.0999999999999999E-2</v>
      </c>
      <c r="L95" s="7">
        <v>1500</v>
      </c>
      <c r="M95" s="13">
        <v>0.49</v>
      </c>
      <c r="N95" s="24" t="s">
        <v>40</v>
      </c>
    </row>
    <row r="96" spans="1:14" ht="16" thickTop="1">
      <c r="A96" s="14">
        <v>624</v>
      </c>
      <c r="B96" s="15">
        <v>1</v>
      </c>
      <c r="C96" s="23" t="s">
        <v>25</v>
      </c>
      <c r="D96" s="16">
        <v>1.2E-2</v>
      </c>
      <c r="E96" s="7">
        <v>1500</v>
      </c>
      <c r="F96" s="18">
        <v>0.495</v>
      </c>
      <c r="G96" s="24" t="s">
        <v>40</v>
      </c>
      <c r="H96" s="14">
        <v>624</v>
      </c>
      <c r="I96" s="15">
        <v>1</v>
      </c>
      <c r="J96" s="23" t="s">
        <v>25</v>
      </c>
      <c r="K96" s="16">
        <v>1.2E-2</v>
      </c>
      <c r="L96" s="7">
        <v>1500</v>
      </c>
      <c r="M96" s="18">
        <v>0.503</v>
      </c>
      <c r="N96" s="24" t="s">
        <v>40</v>
      </c>
    </row>
    <row r="97" spans="1:14">
      <c r="A97" s="5">
        <v>624</v>
      </c>
      <c r="B97" s="6">
        <v>2</v>
      </c>
      <c r="C97" s="21" t="s">
        <v>26</v>
      </c>
      <c r="D97" s="8">
        <v>1.2999999999999999E-2</v>
      </c>
      <c r="E97" s="7">
        <v>1500</v>
      </c>
      <c r="F97" s="17">
        <v>0.503</v>
      </c>
      <c r="G97" s="24" t="s">
        <v>40</v>
      </c>
      <c r="H97" s="5">
        <v>624</v>
      </c>
      <c r="I97" s="6">
        <v>2</v>
      </c>
      <c r="J97" s="21" t="s">
        <v>26</v>
      </c>
      <c r="K97" s="8">
        <v>1.2999999999999999E-2</v>
      </c>
      <c r="L97" s="7">
        <v>1200</v>
      </c>
      <c r="M97" s="17">
        <v>0.50600000000000001</v>
      </c>
      <c r="N97" s="24" t="s">
        <v>40</v>
      </c>
    </row>
    <row r="98" spans="1:14" ht="16" thickBot="1">
      <c r="A98" s="9">
        <v>624</v>
      </c>
      <c r="B98" s="10">
        <v>3</v>
      </c>
      <c r="C98" s="22" t="s">
        <v>27</v>
      </c>
      <c r="D98" s="11">
        <v>1.4E-2</v>
      </c>
      <c r="E98" s="7">
        <v>1500</v>
      </c>
      <c r="F98" s="13">
        <v>0.504</v>
      </c>
      <c r="G98" s="24" t="s">
        <v>40</v>
      </c>
      <c r="H98" s="9">
        <v>624</v>
      </c>
      <c r="I98" s="10">
        <v>3</v>
      </c>
      <c r="J98" s="22" t="s">
        <v>27</v>
      </c>
      <c r="K98" s="11">
        <v>1.4E-2</v>
      </c>
      <c r="L98" s="7">
        <v>1000</v>
      </c>
      <c r="M98" s="13">
        <v>0.503</v>
      </c>
      <c r="N98" s="24" t="s">
        <v>40</v>
      </c>
    </row>
    <row r="99" spans="1:14" ht="16" thickTop="1">
      <c r="A99" s="20" t="s">
        <v>10</v>
      </c>
      <c r="B99" s="6">
        <v>1</v>
      </c>
      <c r="C99" s="21" t="s">
        <v>28</v>
      </c>
      <c r="D99" s="16">
        <v>1.4999999999999999E-2</v>
      </c>
      <c r="E99" s="7">
        <v>1200</v>
      </c>
      <c r="F99" s="18">
        <v>0.50800000000000001</v>
      </c>
      <c r="G99" s="24" t="s">
        <v>40</v>
      </c>
      <c r="H99" s="20" t="s">
        <v>10</v>
      </c>
      <c r="I99" s="6">
        <v>1</v>
      </c>
      <c r="J99" s="21" t="s">
        <v>28</v>
      </c>
      <c r="K99" s="16">
        <v>1.4999999999999999E-2</v>
      </c>
      <c r="L99" s="7">
        <v>1200</v>
      </c>
      <c r="M99" s="18">
        <v>0.35099999999999998</v>
      </c>
      <c r="N99" s="24" t="s">
        <v>40</v>
      </c>
    </row>
    <row r="100" spans="1:14">
      <c r="A100" s="20" t="s">
        <v>10</v>
      </c>
      <c r="B100" s="6">
        <v>2</v>
      </c>
      <c r="C100" s="21" t="s">
        <v>29</v>
      </c>
      <c r="D100" s="8">
        <v>1.6E-2</v>
      </c>
      <c r="E100" s="7">
        <v>1500</v>
      </c>
      <c r="F100" s="7">
        <v>0.49399999999999999</v>
      </c>
      <c r="G100" s="24" t="s">
        <v>40</v>
      </c>
      <c r="H100" s="20" t="s">
        <v>10</v>
      </c>
      <c r="I100" s="6">
        <v>2</v>
      </c>
      <c r="J100" s="21" t="s">
        <v>29</v>
      </c>
      <c r="K100" s="8">
        <v>1.6E-2</v>
      </c>
      <c r="L100" s="7">
        <v>1200</v>
      </c>
      <c r="M100" s="7">
        <v>0.496</v>
      </c>
      <c r="N100" s="24" t="s">
        <v>40</v>
      </c>
    </row>
    <row r="101" spans="1:14" ht="16" thickBot="1">
      <c r="A101" s="20" t="s">
        <v>10</v>
      </c>
      <c r="B101" s="10">
        <v>3</v>
      </c>
      <c r="C101" s="22" t="s">
        <v>30</v>
      </c>
      <c r="D101" s="11">
        <v>1.7000000000000001E-2</v>
      </c>
      <c r="E101" s="7">
        <v>1500</v>
      </c>
      <c r="F101" s="12"/>
      <c r="G101" s="24" t="s">
        <v>40</v>
      </c>
      <c r="H101" s="20" t="s">
        <v>10</v>
      </c>
      <c r="I101" s="10">
        <v>3</v>
      </c>
      <c r="J101" s="22" t="s">
        <v>30</v>
      </c>
      <c r="K101" s="11">
        <v>1.7000000000000001E-2</v>
      </c>
      <c r="L101" s="7">
        <v>1200</v>
      </c>
      <c r="M101" s="12">
        <v>0.5</v>
      </c>
      <c r="N101" s="24" t="s">
        <v>40</v>
      </c>
    </row>
    <row r="102" spans="1:14" ht="16" thickTop="1">
      <c r="A102" s="14">
        <v>374</v>
      </c>
      <c r="B102" s="15">
        <v>1</v>
      </c>
      <c r="C102" s="23" t="s">
        <v>31</v>
      </c>
      <c r="D102" s="16">
        <v>1.7999999999999999E-2</v>
      </c>
      <c r="E102" s="7">
        <v>1200</v>
      </c>
      <c r="F102" s="17">
        <v>0.51500000000000001</v>
      </c>
      <c r="G102" s="24" t="s">
        <v>40</v>
      </c>
      <c r="H102" s="14">
        <v>374</v>
      </c>
      <c r="I102" s="15">
        <v>1</v>
      </c>
      <c r="J102" s="23" t="s">
        <v>31</v>
      </c>
      <c r="K102" s="16">
        <v>1.7999999999999999E-2</v>
      </c>
      <c r="L102" s="7">
        <v>800</v>
      </c>
      <c r="M102" s="17">
        <v>0.51100000000000001</v>
      </c>
      <c r="N102" s="24" t="s">
        <v>40</v>
      </c>
    </row>
    <row r="103" spans="1:14">
      <c r="A103" s="5">
        <v>374</v>
      </c>
      <c r="B103" s="6">
        <v>2</v>
      </c>
      <c r="C103" s="21" t="s">
        <v>32</v>
      </c>
      <c r="D103" s="8">
        <v>1.9E-2</v>
      </c>
      <c r="E103" s="7">
        <v>1200</v>
      </c>
      <c r="F103" s="7">
        <v>0.51</v>
      </c>
      <c r="G103" s="24" t="s">
        <v>40</v>
      </c>
      <c r="H103" s="5">
        <v>374</v>
      </c>
      <c r="I103" s="6">
        <v>2</v>
      </c>
      <c r="J103" s="21" t="s">
        <v>32</v>
      </c>
      <c r="K103" s="8">
        <v>1.9E-2</v>
      </c>
      <c r="L103" s="7">
        <v>800</v>
      </c>
      <c r="M103" s="7">
        <v>0.497</v>
      </c>
      <c r="N103" s="24" t="s">
        <v>40</v>
      </c>
    </row>
    <row r="104" spans="1:14" ht="16" thickBot="1">
      <c r="A104" s="9">
        <v>374</v>
      </c>
      <c r="B104" s="10">
        <v>3</v>
      </c>
      <c r="C104" s="22" t="s">
        <v>33</v>
      </c>
      <c r="D104" s="11">
        <v>0.02</v>
      </c>
      <c r="E104" s="7">
        <v>1000</v>
      </c>
      <c r="F104" s="12">
        <v>0.49</v>
      </c>
      <c r="G104" s="24" t="s">
        <v>40</v>
      </c>
      <c r="H104" s="9">
        <v>374</v>
      </c>
      <c r="I104" s="10">
        <v>3</v>
      </c>
      <c r="J104" s="22" t="s">
        <v>33</v>
      </c>
      <c r="K104" s="11">
        <v>0.02</v>
      </c>
      <c r="L104" s="7">
        <v>600</v>
      </c>
      <c r="M104" s="12">
        <v>0.46</v>
      </c>
      <c r="N104" s="24" t="s">
        <v>40</v>
      </c>
    </row>
    <row r="105" spans="1:14" ht="16" thickTop="1">
      <c r="A105" s="19" t="s">
        <v>11</v>
      </c>
      <c r="B105" s="15">
        <v>1</v>
      </c>
      <c r="C105" s="23" t="s">
        <v>34</v>
      </c>
      <c r="D105" s="16">
        <v>2.1000000000000001E-2</v>
      </c>
      <c r="E105" s="7">
        <v>1200</v>
      </c>
      <c r="F105" s="17">
        <v>0.49399999999999999</v>
      </c>
      <c r="G105" s="24" t="s">
        <v>40</v>
      </c>
      <c r="H105" s="19" t="s">
        <v>11</v>
      </c>
      <c r="I105" s="15">
        <v>1</v>
      </c>
      <c r="J105" s="23" t="s">
        <v>34</v>
      </c>
      <c r="K105" s="16">
        <v>2.1000000000000001E-2</v>
      </c>
      <c r="L105" s="7">
        <v>2000</v>
      </c>
      <c r="M105" s="17">
        <v>0.35</v>
      </c>
      <c r="N105" s="24" t="s">
        <v>40</v>
      </c>
    </row>
    <row r="106" spans="1:14">
      <c r="A106" s="19" t="s">
        <v>11</v>
      </c>
      <c r="B106" s="6">
        <v>2</v>
      </c>
      <c r="C106" s="21" t="s">
        <v>35</v>
      </c>
      <c r="D106" s="8">
        <v>2.1999999999999999E-2</v>
      </c>
      <c r="E106" s="7">
        <v>1200</v>
      </c>
      <c r="F106" s="7">
        <v>0.5</v>
      </c>
      <c r="G106" s="24" t="s">
        <v>40</v>
      </c>
      <c r="H106" s="19" t="s">
        <v>11</v>
      </c>
      <c r="I106" s="6">
        <v>2</v>
      </c>
      <c r="J106" s="21" t="s">
        <v>35</v>
      </c>
      <c r="K106" s="8">
        <v>2.1999999999999999E-2</v>
      </c>
      <c r="L106" s="7">
        <v>1800</v>
      </c>
      <c r="M106" s="7">
        <v>0.42799999999999999</v>
      </c>
      <c r="N106" s="24" t="s">
        <v>40</v>
      </c>
    </row>
    <row r="107" spans="1:14" ht="16" thickBot="1">
      <c r="A107" s="19" t="s">
        <v>11</v>
      </c>
      <c r="B107" s="10">
        <v>3</v>
      </c>
      <c r="C107" s="22" t="s">
        <v>36</v>
      </c>
      <c r="D107" s="11">
        <v>2.3E-2</v>
      </c>
      <c r="E107" s="7">
        <v>1200</v>
      </c>
      <c r="F107" s="12">
        <v>0.48399999999999999</v>
      </c>
      <c r="G107" s="24" t="s">
        <v>40</v>
      </c>
      <c r="H107" s="19" t="s">
        <v>11</v>
      </c>
      <c r="I107" s="10">
        <v>3</v>
      </c>
      <c r="J107" s="22" t="s">
        <v>36</v>
      </c>
      <c r="K107" s="11">
        <v>2.3E-2</v>
      </c>
      <c r="L107" s="7">
        <v>1800</v>
      </c>
      <c r="M107" s="12">
        <v>0.436</v>
      </c>
      <c r="N107" s="24" t="s">
        <v>40</v>
      </c>
    </row>
    <row r="108" spans="1:14" ht="16" thickTop="1">
      <c r="A108" s="19" t="s">
        <v>6</v>
      </c>
      <c r="B108" s="15">
        <v>1</v>
      </c>
      <c r="C108" s="23" t="s">
        <v>37</v>
      </c>
      <c r="D108" s="16">
        <v>2.4E-2</v>
      </c>
      <c r="E108" s="7">
        <v>1500</v>
      </c>
      <c r="F108" s="17">
        <v>-0.113</v>
      </c>
      <c r="G108" s="24" t="s">
        <v>40</v>
      </c>
      <c r="H108" s="19" t="s">
        <v>6</v>
      </c>
      <c r="I108" s="15">
        <v>1</v>
      </c>
      <c r="J108" s="23" t="s">
        <v>37</v>
      </c>
      <c r="K108" s="16">
        <v>2.4E-2</v>
      </c>
      <c r="L108" s="7">
        <v>1800</v>
      </c>
      <c r="M108" s="17">
        <v>-4.0000000000000001E-3</v>
      </c>
      <c r="N108" s="24" t="s">
        <v>40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T3" sqref="T3"/>
    </sheetView>
  </sheetViews>
  <sheetFormatPr baseColWidth="10" defaultRowHeight="15" x14ac:dyDescent="0"/>
  <sheetData>
    <row r="1" spans="1:23">
      <c r="J1" t="s">
        <v>57</v>
      </c>
    </row>
    <row r="2" spans="1:23">
      <c r="A2" t="s">
        <v>7</v>
      </c>
      <c r="B2" t="s">
        <v>2</v>
      </c>
      <c r="C2" t="s">
        <v>52</v>
      </c>
      <c r="D2" t="s">
        <v>53</v>
      </c>
      <c r="E2" t="s">
        <v>54</v>
      </c>
      <c r="F2" t="s">
        <v>56</v>
      </c>
      <c r="K2" t="s">
        <v>7</v>
      </c>
      <c r="L2" t="s">
        <v>2</v>
      </c>
      <c r="M2" t="s">
        <v>53</v>
      </c>
      <c r="N2" t="s">
        <v>54</v>
      </c>
      <c r="O2" t="s">
        <v>56</v>
      </c>
      <c r="P2" t="s">
        <v>58</v>
      </c>
      <c r="Q2" t="s">
        <v>43</v>
      </c>
      <c r="R2" t="s">
        <v>44</v>
      </c>
      <c r="T2" t="s">
        <v>59</v>
      </c>
      <c r="U2" t="s">
        <v>58</v>
      </c>
      <c r="V2" t="s">
        <v>43</v>
      </c>
      <c r="W2" t="s">
        <v>44</v>
      </c>
    </row>
    <row r="3" spans="1:23">
      <c r="A3" s="5">
        <v>659</v>
      </c>
      <c r="B3" s="6">
        <v>1</v>
      </c>
      <c r="C3">
        <v>47000</v>
      </c>
      <c r="D3">
        <v>57324</v>
      </c>
      <c r="E3">
        <v>194188</v>
      </c>
      <c r="F3">
        <v>218812</v>
      </c>
      <c r="K3" s="5">
        <v>659</v>
      </c>
      <c r="L3" s="6">
        <v>1</v>
      </c>
      <c r="M3">
        <f>((LN(D3/C3))/(2-0))</f>
        <v>9.928589124288327E-2</v>
      </c>
      <c r="N3">
        <f>((LN(E3/C3))/(4-0))</f>
        <v>0.35466979006772986</v>
      </c>
      <c r="O3">
        <f>((LN(F3/C3))/(7-0))</f>
        <v>0.21972361599154344</v>
      </c>
      <c r="P3">
        <f>AVERAGE(O3:O5)</f>
        <v>0.19088272815697194</v>
      </c>
      <c r="Q3">
        <f>STDEV(O3:O5)</f>
        <v>2.7898099810291899E-2</v>
      </c>
      <c r="R3">
        <f>Q3/(SQRT(3))</f>
        <v>1.6106975435351077E-2</v>
      </c>
      <c r="T3">
        <f>O3-O6</f>
        <v>0.19284676711791565</v>
      </c>
      <c r="U3" s="48">
        <f>AVERAGE(T4:T5)</f>
        <v>2.6779426626084846E-2</v>
      </c>
      <c r="V3" s="48">
        <f>STDEV(T3:T5)</f>
        <v>9.6249746241041476E-2</v>
      </c>
      <c r="W3" s="48">
        <f>V3/(SQRT(3))</f>
        <v>5.5569816901698467E-2</v>
      </c>
    </row>
    <row r="4" spans="1:23">
      <c r="A4" s="5">
        <v>659</v>
      </c>
      <c r="B4" s="6">
        <v>2</v>
      </c>
      <c r="C4">
        <v>47000</v>
      </c>
      <c r="D4">
        <v>58054</v>
      </c>
      <c r="E4">
        <v>110800</v>
      </c>
      <c r="F4">
        <v>176334</v>
      </c>
      <c r="K4" s="5">
        <v>659</v>
      </c>
      <c r="L4" s="6">
        <v>2</v>
      </c>
      <c r="M4">
        <f t="shared" ref="M4:M26" si="0">((LN(D4/C4))/(2-0))</f>
        <v>0.1056130050876712</v>
      </c>
      <c r="N4">
        <f t="shared" ref="N4:N26" si="1">((LN(E4/C4))/(4-0))</f>
        <v>0.21439479315078122</v>
      </c>
      <c r="O4">
        <f t="shared" ref="O4:O26" si="2">((LN(F4/C4))/(7-0))</f>
        <v>0.18889033174161723</v>
      </c>
      <c r="T4">
        <f>O4-O7</f>
        <v>3.5219003557917516E-2</v>
      </c>
    </row>
    <row r="5" spans="1:23" ht="16" thickBot="1">
      <c r="A5" s="9">
        <v>659</v>
      </c>
      <c r="B5" s="10">
        <v>3</v>
      </c>
      <c r="C5" s="43">
        <v>47000</v>
      </c>
      <c r="D5" s="43">
        <v>56122</v>
      </c>
      <c r="E5" s="43">
        <v>100292</v>
      </c>
      <c r="F5" s="43">
        <v>148174</v>
      </c>
      <c r="K5" s="9">
        <v>659</v>
      </c>
      <c r="L5" s="10">
        <v>3</v>
      </c>
      <c r="M5" s="43">
        <f t="shared" si="0"/>
        <v>8.8690145403965803E-2</v>
      </c>
      <c r="N5" s="43">
        <f t="shared" si="1"/>
        <v>0.18948458233973239</v>
      </c>
      <c r="O5" s="43">
        <f t="shared" si="2"/>
        <v>0.16403423673775516</v>
      </c>
      <c r="P5" s="43"/>
      <c r="Q5" s="43"/>
      <c r="R5" s="43"/>
      <c r="T5">
        <f>O5-O8</f>
        <v>1.8339849694252175E-2</v>
      </c>
    </row>
    <row r="6" spans="1:23" ht="16" thickTop="1">
      <c r="A6" s="19" t="s">
        <v>8</v>
      </c>
      <c r="B6" s="15">
        <v>1</v>
      </c>
      <c r="C6">
        <v>47000</v>
      </c>
      <c r="D6">
        <v>92237</v>
      </c>
      <c r="E6">
        <v>60865</v>
      </c>
      <c r="F6">
        <v>56729</v>
      </c>
      <c r="G6">
        <f>(($C$6-D6)/2)/100</f>
        <v>-226.185</v>
      </c>
      <c r="H6">
        <f>(($C$6-E6)/100)/4</f>
        <v>-34.662500000000001</v>
      </c>
      <c r="I6">
        <f>(($C$6-F6)/100)/7</f>
        <v>-13.898571428571429</v>
      </c>
      <c r="K6" s="19" t="s">
        <v>8</v>
      </c>
      <c r="L6" s="15">
        <v>1</v>
      </c>
      <c r="M6">
        <f t="shared" si="0"/>
        <v>0.33710687493550462</v>
      </c>
      <c r="N6">
        <f t="shared" si="1"/>
        <v>6.4627673787875248E-2</v>
      </c>
      <c r="O6">
        <f t="shared" si="2"/>
        <v>2.6876848873627786E-2</v>
      </c>
      <c r="P6">
        <f>AVERAGE(O6:O8)</f>
        <v>0.1087475213669435</v>
      </c>
      <c r="Q6">
        <f>STDEV(O6:O8)</f>
        <v>7.1014175756459769E-2</v>
      </c>
      <c r="R6">
        <f>Q6/(SQRT(3))</f>
        <v>4.1000053489271444E-2</v>
      </c>
    </row>
    <row r="7" spans="1:23">
      <c r="A7" s="19" t="s">
        <v>8</v>
      </c>
      <c r="B7" s="6">
        <v>2</v>
      </c>
      <c r="C7">
        <v>47000</v>
      </c>
      <c r="D7">
        <v>64624</v>
      </c>
      <c r="E7">
        <v>140772</v>
      </c>
      <c r="F7">
        <v>137806</v>
      </c>
      <c r="G7">
        <f t="shared" ref="G7:G8" si="3">(($C$6-D7)/100)/2</f>
        <v>-88.12</v>
      </c>
      <c r="H7">
        <f>(($C$6-E7)/100)/4</f>
        <v>-234.43</v>
      </c>
      <c r="I7">
        <f>(($C$6-F7)/100)/7</f>
        <v>-129.72285714285712</v>
      </c>
      <c r="K7" s="19" t="s">
        <v>8</v>
      </c>
      <c r="L7" s="6">
        <v>2</v>
      </c>
      <c r="M7">
        <f t="shared" si="0"/>
        <v>0.15921912855549927</v>
      </c>
      <c r="N7">
        <f t="shared" si="1"/>
        <v>0.27424848965038123</v>
      </c>
      <c r="O7">
        <f t="shared" si="2"/>
        <v>0.15367132818369972</v>
      </c>
    </row>
    <row r="8" spans="1:23" ht="16" thickBot="1">
      <c r="A8" s="46" t="s">
        <v>8</v>
      </c>
      <c r="B8" s="10">
        <v>3</v>
      </c>
      <c r="C8" s="43">
        <v>47000</v>
      </c>
      <c r="D8" s="43">
        <v>53905</v>
      </c>
      <c r="E8" s="43">
        <v>187297</v>
      </c>
      <c r="F8" s="43">
        <v>130322</v>
      </c>
      <c r="G8">
        <f t="shared" si="3"/>
        <v>-34.524999999999999</v>
      </c>
      <c r="H8">
        <f>(($C$6-E8)/100)/4</f>
        <v>-350.74250000000001</v>
      </c>
      <c r="I8">
        <f>(($C$6-F8)/100)/7</f>
        <v>-119.03142857142858</v>
      </c>
      <c r="K8" s="46" t="s">
        <v>8</v>
      </c>
      <c r="L8" s="10">
        <v>3</v>
      </c>
      <c r="M8" s="43">
        <f t="shared" si="0"/>
        <v>6.8537818140511325E-2</v>
      </c>
      <c r="N8" s="43">
        <f t="shared" si="1"/>
        <v>0.34563699763170469</v>
      </c>
      <c r="O8" s="43">
        <f t="shared" si="2"/>
        <v>0.14569438704350299</v>
      </c>
      <c r="P8" s="43"/>
      <c r="Q8" s="43"/>
      <c r="R8" s="43"/>
      <c r="S8" s="43"/>
      <c r="T8" s="43"/>
      <c r="U8" s="43"/>
      <c r="V8" s="43"/>
      <c r="W8" s="43"/>
    </row>
    <row r="9" spans="1:23" ht="16" thickTop="1">
      <c r="A9" s="14">
        <v>607</v>
      </c>
      <c r="B9" s="15">
        <v>1</v>
      </c>
      <c r="C9">
        <v>47000</v>
      </c>
      <c r="D9">
        <v>47114</v>
      </c>
      <c r="E9">
        <v>79143</v>
      </c>
      <c r="F9">
        <v>94817</v>
      </c>
      <c r="K9" s="14">
        <v>607</v>
      </c>
      <c r="L9" s="15">
        <v>1</v>
      </c>
      <c r="M9">
        <f t="shared" si="0"/>
        <v>1.2112975301780602E-3</v>
      </c>
      <c r="N9">
        <f t="shared" si="1"/>
        <v>0.1302771852586086</v>
      </c>
      <c r="O9">
        <f t="shared" si="2"/>
        <v>0.1002573023383779</v>
      </c>
      <c r="P9">
        <f>AVERAGE(O9:O11)</f>
        <v>9.6560711076719111E-2</v>
      </c>
      <c r="Q9">
        <f>STDEV(O9:O11)</f>
        <v>1.5395907121096121E-2</v>
      </c>
      <c r="R9">
        <f>Q9/(SQRT(3))</f>
        <v>8.8888311207833224E-3</v>
      </c>
      <c r="T9">
        <f>O9-O12</f>
        <v>0.15310790431286439</v>
      </c>
      <c r="U9" s="48">
        <f>AVERAGE(T9:T11)</f>
        <v>0.11633089199595047</v>
      </c>
      <c r="V9" s="48">
        <f>STDEV(T9:T11)</f>
        <v>4.7922746991415244E-2</v>
      </c>
      <c r="W9" s="48">
        <f>V9/SQRT(3)</f>
        <v>2.7668210875799921E-2</v>
      </c>
    </row>
    <row r="10" spans="1:23">
      <c r="A10" s="5">
        <v>607</v>
      </c>
      <c r="B10" s="6">
        <v>2</v>
      </c>
      <c r="C10">
        <v>47000</v>
      </c>
      <c r="D10">
        <v>41510</v>
      </c>
      <c r="E10">
        <v>72214</v>
      </c>
      <c r="F10">
        <v>101347</v>
      </c>
      <c r="K10" s="5">
        <v>607</v>
      </c>
      <c r="L10" s="6">
        <v>2</v>
      </c>
      <c r="M10">
        <f t="shared" si="0"/>
        <v>-6.2106619822555609E-2</v>
      </c>
      <c r="N10">
        <f t="shared" si="1"/>
        <v>0.10737158280214835</v>
      </c>
      <c r="O10">
        <f t="shared" si="2"/>
        <v>0.10977181005073976</v>
      </c>
      <c r="T10">
        <f>O10-O13</f>
        <v>6.2134869825008453E-2</v>
      </c>
    </row>
    <row r="11" spans="1:23" ht="16" thickBot="1">
      <c r="A11" s="9">
        <v>607</v>
      </c>
      <c r="B11" s="10">
        <v>3</v>
      </c>
      <c r="C11" s="43">
        <v>47000</v>
      </c>
      <c r="D11" s="43">
        <v>28620</v>
      </c>
      <c r="E11" s="43">
        <v>63379</v>
      </c>
      <c r="F11" s="43">
        <v>82082</v>
      </c>
      <c r="K11" s="9">
        <v>607</v>
      </c>
      <c r="L11" s="10">
        <v>3</v>
      </c>
      <c r="M11" s="43">
        <f t="shared" si="0"/>
        <v>-0.2480209137908769</v>
      </c>
      <c r="N11" s="43">
        <f t="shared" si="1"/>
        <v>7.4746243645085739E-2</v>
      </c>
      <c r="O11" s="43">
        <f t="shared" si="2"/>
        <v>7.9653020841039729E-2</v>
      </c>
      <c r="P11" s="43"/>
      <c r="Q11" s="43"/>
      <c r="R11" s="43"/>
      <c r="T11">
        <f>O11-O14</f>
        <v>0.13374990184997854</v>
      </c>
    </row>
    <row r="12" spans="1:23" ht="16" thickTop="1">
      <c r="A12" s="19" t="s">
        <v>9</v>
      </c>
      <c r="B12" s="15">
        <v>1</v>
      </c>
      <c r="C12">
        <v>47000</v>
      </c>
      <c r="D12">
        <v>29150</v>
      </c>
      <c r="E12">
        <v>53330</v>
      </c>
      <c r="F12">
        <v>32466</v>
      </c>
      <c r="G12">
        <f>(($C$12-D12)/100)/2</f>
        <v>89.25</v>
      </c>
      <c r="H12">
        <f>(($C$12-E12)/100)/4</f>
        <v>-15.824999999999999</v>
      </c>
      <c r="I12">
        <f>(($C$12-F12)/100)/7</f>
        <v>20.762857142857143</v>
      </c>
      <c r="K12" s="19" t="s">
        <v>9</v>
      </c>
      <c r="L12" s="15">
        <v>1</v>
      </c>
      <c r="M12">
        <f t="shared" si="0"/>
        <v>-0.23884634445677863</v>
      </c>
      <c r="N12">
        <f t="shared" si="1"/>
        <v>3.1587855725613061E-2</v>
      </c>
      <c r="O12">
        <f t="shared" si="2"/>
        <v>-5.2850601974486489E-2</v>
      </c>
      <c r="P12">
        <f>AVERAGE(O12:O14)</f>
        <v>-1.9770180919231325E-2</v>
      </c>
      <c r="Q12">
        <f>STDEV(O12:O14)</f>
        <v>5.8379605074432281E-2</v>
      </c>
      <c r="R12">
        <f>Q12/(SQRT(3))</f>
        <v>3.3705480704907524E-2</v>
      </c>
    </row>
    <row r="13" spans="1:23">
      <c r="A13" s="19" t="s">
        <v>9</v>
      </c>
      <c r="B13" s="6">
        <v>2</v>
      </c>
      <c r="C13">
        <v>47000</v>
      </c>
      <c r="D13">
        <v>48127</v>
      </c>
      <c r="E13">
        <v>49746</v>
      </c>
      <c r="F13">
        <v>65602</v>
      </c>
      <c r="G13">
        <f t="shared" ref="G13:G14" si="4">(($C$12-D13)/100)/2</f>
        <v>-5.6349999999999998</v>
      </c>
      <c r="H13">
        <f>(($C$12-E13)/100)/4</f>
        <v>-6.8650000000000002</v>
      </c>
      <c r="I13">
        <f>(($C$12-F13)/100)/7</f>
        <v>-26.574285714285715</v>
      </c>
      <c r="K13" s="19" t="s">
        <v>9</v>
      </c>
      <c r="L13" s="6">
        <v>2</v>
      </c>
      <c r="M13">
        <f t="shared" si="0"/>
        <v>1.1847874237959972E-2</v>
      </c>
      <c r="N13">
        <f t="shared" si="1"/>
        <v>1.419561416301952E-2</v>
      </c>
      <c r="O13">
        <f t="shared" si="2"/>
        <v>4.7636940225731304E-2</v>
      </c>
    </row>
    <row r="14" spans="1:23" ht="16" thickBot="1">
      <c r="A14" s="46" t="s">
        <v>9</v>
      </c>
      <c r="B14" s="10">
        <v>3</v>
      </c>
      <c r="C14" s="43">
        <v>47000</v>
      </c>
      <c r="D14" s="43">
        <v>23701</v>
      </c>
      <c r="E14" s="43">
        <v>43226</v>
      </c>
      <c r="F14" s="43">
        <v>32184</v>
      </c>
      <c r="G14">
        <f t="shared" si="4"/>
        <v>116.495</v>
      </c>
      <c r="H14">
        <f>(($C$12-E14)/100)/4</f>
        <v>9.4350000000000005</v>
      </c>
      <c r="I14">
        <f>(($C$12-F14)/100)/7</f>
        <v>21.165714285714284</v>
      </c>
      <c r="K14" s="46" t="s">
        <v>9</v>
      </c>
      <c r="L14" s="10">
        <v>3</v>
      </c>
      <c r="M14" s="43">
        <f t="shared" si="0"/>
        <v>-0.34231518018314588</v>
      </c>
      <c r="N14" s="43">
        <f t="shared" si="1"/>
        <v>-2.0926358912082985E-2</v>
      </c>
      <c r="O14" s="43">
        <f t="shared" si="2"/>
        <v>-5.4096881008938794E-2</v>
      </c>
      <c r="P14" s="43"/>
      <c r="Q14" s="43"/>
      <c r="R14" s="43"/>
      <c r="S14" s="43"/>
      <c r="T14" s="43"/>
      <c r="U14" s="43"/>
      <c r="V14" s="43"/>
      <c r="W14" s="43"/>
    </row>
    <row r="15" spans="1:23" ht="16" thickTop="1">
      <c r="A15" s="14">
        <v>624</v>
      </c>
      <c r="B15" s="15">
        <v>1</v>
      </c>
      <c r="C15">
        <v>47000</v>
      </c>
      <c r="D15">
        <v>28842</v>
      </c>
      <c r="E15">
        <v>138943</v>
      </c>
      <c r="F15">
        <v>96674</v>
      </c>
      <c r="K15" s="14">
        <v>624</v>
      </c>
      <c r="L15" s="15">
        <v>1</v>
      </c>
      <c r="M15">
        <f t="shared" si="0"/>
        <v>-0.24415747178509001</v>
      </c>
      <c r="N15">
        <f t="shared" si="1"/>
        <v>0.27097904384392379</v>
      </c>
      <c r="O15">
        <f t="shared" si="2"/>
        <v>0.10302812739913367</v>
      </c>
      <c r="P15">
        <f>AVERAGE(O15:O17)</f>
        <v>0.17309369672199912</v>
      </c>
      <c r="Q15">
        <f>STDEV(O15:O17)</f>
        <v>7.5218988365272729E-2</v>
      </c>
      <c r="R15">
        <f>Q15/(SQRT(3))</f>
        <v>4.3427703180861539E-2</v>
      </c>
      <c r="T15">
        <f>O15-O18</f>
        <v>4.133297144675932E-3</v>
      </c>
      <c r="U15" s="48">
        <f>AVERAGE(T15:T17)</f>
        <v>3.7989225995273199E-2</v>
      </c>
      <c r="V15" s="48">
        <f>STDEV(T15:T17)</f>
        <v>4.9006112770780465E-2</v>
      </c>
      <c r="W15" s="48">
        <f>V15/(SQRT(3))</f>
        <v>2.8293692400147261E-2</v>
      </c>
    </row>
    <row r="16" spans="1:23">
      <c r="A16" s="5">
        <v>624</v>
      </c>
      <c r="B16" s="6">
        <v>2</v>
      </c>
      <c r="C16">
        <v>47000</v>
      </c>
      <c r="D16">
        <v>31169</v>
      </c>
      <c r="E16">
        <v>80102</v>
      </c>
      <c r="F16">
        <v>147801</v>
      </c>
      <c r="K16" s="5">
        <v>624</v>
      </c>
      <c r="L16" s="6">
        <v>2</v>
      </c>
      <c r="M16">
        <f t="shared" si="0"/>
        <v>-0.20536179528785445</v>
      </c>
      <c r="N16">
        <f t="shared" si="1"/>
        <v>0.13328830521038842</v>
      </c>
      <c r="O16">
        <f t="shared" si="2"/>
        <v>0.16367416752585986</v>
      </c>
      <c r="T16">
        <f>O16-O19</f>
        <v>1.5649759257457485E-2</v>
      </c>
    </row>
    <row r="17" spans="1:24" ht="16" thickBot="1">
      <c r="A17" s="9">
        <v>624</v>
      </c>
      <c r="B17" s="10">
        <v>3</v>
      </c>
      <c r="C17" s="43">
        <v>47000</v>
      </c>
      <c r="D17" s="43">
        <v>24541</v>
      </c>
      <c r="E17" s="43">
        <v>117565</v>
      </c>
      <c r="F17" s="43">
        <v>275393</v>
      </c>
      <c r="K17" s="9">
        <v>624</v>
      </c>
      <c r="L17" s="10">
        <v>3</v>
      </c>
      <c r="M17" s="43">
        <f t="shared" si="0"/>
        <v>-0.32490120673064632</v>
      </c>
      <c r="N17" s="43">
        <f t="shared" si="1"/>
        <v>0.22921094260237768</v>
      </c>
      <c r="O17" s="43">
        <f t="shared" si="2"/>
        <v>0.2525787952410038</v>
      </c>
      <c r="P17" s="43"/>
      <c r="Q17" s="43"/>
      <c r="R17" s="43"/>
      <c r="T17">
        <f>O17-O20</f>
        <v>9.4184621583686179E-2</v>
      </c>
    </row>
    <row r="18" spans="1:24" ht="16" thickTop="1">
      <c r="A18" s="19" t="s">
        <v>10</v>
      </c>
      <c r="B18" s="15">
        <v>1</v>
      </c>
      <c r="C18">
        <v>47000</v>
      </c>
      <c r="D18">
        <v>26019</v>
      </c>
      <c r="E18">
        <v>156081</v>
      </c>
      <c r="F18">
        <v>93917</v>
      </c>
      <c r="G18">
        <f>(($C$18-D18)/100)/2</f>
        <v>104.905</v>
      </c>
      <c r="H18">
        <f>(($C$18-E18)/100)/4</f>
        <v>-272.70249999999999</v>
      </c>
      <c r="I18">
        <f>(($C$18-F18)/100)/7</f>
        <v>-67.02428571428571</v>
      </c>
      <c r="K18" s="19" t="s">
        <v>10</v>
      </c>
      <c r="L18" s="15">
        <v>1</v>
      </c>
      <c r="M18">
        <f t="shared" si="0"/>
        <v>-0.29566028066981509</v>
      </c>
      <c r="N18">
        <f t="shared" si="1"/>
        <v>0.30005687538876419</v>
      </c>
      <c r="O18">
        <f t="shared" si="2"/>
        <v>9.8894830254457736E-2</v>
      </c>
      <c r="P18">
        <f>AVERAGE(O18:O20)</f>
        <v>0.13510447072672591</v>
      </c>
      <c r="Q18">
        <f>STDEV(O18:O20)</f>
        <v>3.1784218661207911E-2</v>
      </c>
      <c r="R18">
        <f>Q18/(SQRT(3))</f>
        <v>1.8350627200030317E-2</v>
      </c>
    </row>
    <row r="19" spans="1:24">
      <c r="A19" s="20" t="s">
        <v>10</v>
      </c>
      <c r="B19" s="6">
        <v>2</v>
      </c>
      <c r="C19">
        <v>47000</v>
      </c>
      <c r="D19">
        <v>32143</v>
      </c>
      <c r="E19">
        <v>93587</v>
      </c>
      <c r="F19">
        <v>132465</v>
      </c>
      <c r="G19">
        <f>(($C$18-D19)/100)/2</f>
        <v>74.284999999999997</v>
      </c>
      <c r="H19">
        <f>(($C$18-E19)/100)/4</f>
        <v>-116.4675</v>
      </c>
      <c r="I19">
        <f>(($C$18-F19)/100)/7</f>
        <v>-122.09285714285714</v>
      </c>
      <c r="K19" s="20" t="s">
        <v>10</v>
      </c>
      <c r="L19" s="6">
        <v>2</v>
      </c>
      <c r="M19">
        <f t="shared" si="0"/>
        <v>-0.18997645206319191</v>
      </c>
      <c r="N19">
        <f t="shared" si="1"/>
        <v>0.172185970809661</v>
      </c>
      <c r="O19">
        <f t="shared" si="2"/>
        <v>0.14802440826840238</v>
      </c>
    </row>
    <row r="20" spans="1:24" ht="16" thickBot="1">
      <c r="A20" s="47" t="s">
        <v>10</v>
      </c>
      <c r="B20" s="10">
        <v>3</v>
      </c>
      <c r="C20" s="43">
        <v>47000</v>
      </c>
      <c r="D20" s="43">
        <v>22699</v>
      </c>
      <c r="E20" s="43">
        <v>89702</v>
      </c>
      <c r="F20" s="43">
        <v>142438</v>
      </c>
      <c r="G20">
        <f>(($C$18-D20)/100)/2</f>
        <v>121.505</v>
      </c>
      <c r="H20">
        <f>(($C$18-E20)/100)/4</f>
        <v>-106.755</v>
      </c>
      <c r="I20">
        <f>(($C$18-F20)/100)/7</f>
        <v>-136.34</v>
      </c>
      <c r="K20" s="47" t="s">
        <v>10</v>
      </c>
      <c r="L20" s="10">
        <v>3</v>
      </c>
      <c r="M20" s="43">
        <f t="shared" si="0"/>
        <v>-0.36391336552824677</v>
      </c>
      <c r="N20" s="43">
        <f t="shared" si="1"/>
        <v>0.1615863659125408</v>
      </c>
      <c r="O20" s="43">
        <f t="shared" si="2"/>
        <v>0.15839417365731762</v>
      </c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6" thickTop="1">
      <c r="A21" s="14">
        <v>374</v>
      </c>
      <c r="B21" s="15">
        <v>1</v>
      </c>
      <c r="C21">
        <v>47000</v>
      </c>
      <c r="D21">
        <v>53635</v>
      </c>
      <c r="E21">
        <v>97308</v>
      </c>
      <c r="F21">
        <v>272766</v>
      </c>
      <c r="K21" s="14">
        <v>374</v>
      </c>
      <c r="L21" s="15">
        <v>1</v>
      </c>
      <c r="M21">
        <f t="shared" si="0"/>
        <v>6.6027119169667026E-2</v>
      </c>
      <c r="N21">
        <f t="shared" si="1"/>
        <v>0.18193340101009048</v>
      </c>
      <c r="O21">
        <f t="shared" si="2"/>
        <v>0.25120952615153885</v>
      </c>
      <c r="P21">
        <f>AVERAGE(O21:O23)</f>
        <v>0.2966589644544651</v>
      </c>
      <c r="Q21">
        <f>STDEV(O21:O23)</f>
        <v>4.7807093119940747E-2</v>
      </c>
      <c r="R21">
        <f>Q21/(SQRT(3))</f>
        <v>2.7601438081971297E-2</v>
      </c>
      <c r="T21">
        <f>O21-O24</f>
        <v>0.45939022197085777</v>
      </c>
      <c r="U21" s="48">
        <f>AVERAGE(T21:T23)</f>
        <v>0.40837981435607268</v>
      </c>
      <c r="V21" s="48">
        <f>STDEV(T21:T23)</f>
        <v>4.9086746465905579E-2</v>
      </c>
      <c r="W21" s="48">
        <f>V21/(SQRT(3))</f>
        <v>2.8340246285733499E-2</v>
      </c>
    </row>
    <row r="22" spans="1:24">
      <c r="A22" s="5">
        <v>374</v>
      </c>
      <c r="B22" s="6">
        <v>2</v>
      </c>
      <c r="C22">
        <v>47000</v>
      </c>
      <c r="D22">
        <v>52681</v>
      </c>
      <c r="E22">
        <v>126407</v>
      </c>
      <c r="F22">
        <v>363541</v>
      </c>
      <c r="K22" s="5">
        <v>374</v>
      </c>
      <c r="L22" s="6">
        <v>2</v>
      </c>
      <c r="M22">
        <f t="shared" si="0"/>
        <v>5.7053628760461203E-2</v>
      </c>
      <c r="N22">
        <f t="shared" si="1"/>
        <v>0.24733981455403306</v>
      </c>
      <c r="O22">
        <f t="shared" si="2"/>
        <v>0.29224921160000772</v>
      </c>
      <c r="T22">
        <f>O22-O25</f>
        <v>0.36147455412730123</v>
      </c>
    </row>
    <row r="23" spans="1:24" ht="16" thickBot="1">
      <c r="A23" s="9">
        <v>374</v>
      </c>
      <c r="B23" s="10">
        <v>3</v>
      </c>
      <c r="C23" s="43">
        <v>47000</v>
      </c>
      <c r="D23" s="43">
        <v>52155</v>
      </c>
      <c r="E23" s="43">
        <v>212521</v>
      </c>
      <c r="F23" s="43">
        <v>531538</v>
      </c>
      <c r="K23" s="9">
        <v>374</v>
      </c>
      <c r="L23" s="10">
        <v>3</v>
      </c>
      <c r="M23" s="43">
        <f t="shared" si="0"/>
        <v>5.2036226208937941E-2</v>
      </c>
      <c r="N23" s="43">
        <f t="shared" si="1"/>
        <v>0.37722330132527532</v>
      </c>
      <c r="O23" s="43">
        <f t="shared" si="2"/>
        <v>0.34651815561184879</v>
      </c>
      <c r="P23" s="43"/>
      <c r="Q23" s="43"/>
      <c r="R23" s="43"/>
      <c r="T23">
        <f>O23-O26</f>
        <v>0.40427466697005904</v>
      </c>
    </row>
    <row r="24" spans="1:24" ht="16" thickTop="1">
      <c r="A24" s="19" t="s">
        <v>11</v>
      </c>
      <c r="B24" s="15">
        <v>1</v>
      </c>
      <c r="C24">
        <v>47000</v>
      </c>
      <c r="D24">
        <v>42841</v>
      </c>
      <c r="E24">
        <v>87439</v>
      </c>
      <c r="F24">
        <v>10945</v>
      </c>
      <c r="G24">
        <f>(($C$24-D24)/100)/2</f>
        <v>20.795000000000002</v>
      </c>
      <c r="H24">
        <f>(($C$24-E24)/100)/4</f>
        <v>-101.0975</v>
      </c>
      <c r="I24">
        <f>(($C$24-F24)/100)/7</f>
        <v>51.50714285714286</v>
      </c>
      <c r="K24" s="19" t="s">
        <v>11</v>
      </c>
      <c r="L24" s="15">
        <v>1</v>
      </c>
      <c r="M24">
        <f t="shared" si="0"/>
        <v>-4.6326006866272459E-2</v>
      </c>
      <c r="N24">
        <f t="shared" si="1"/>
        <v>0.15519845141982189</v>
      </c>
      <c r="O24">
        <f t="shared" si="2"/>
        <v>-0.20818069581931889</v>
      </c>
      <c r="P24">
        <f>AVERAGE(O24:O26)</f>
        <v>-0.11172084990160754</v>
      </c>
      <c r="Q24">
        <f>STDEV(O24:O26)</f>
        <v>8.3733266554862726E-2</v>
      </c>
      <c r="R24">
        <f>Q24/(SQRT(3))</f>
        <v>4.8343423985576686E-2</v>
      </c>
    </row>
    <row r="25" spans="1:24">
      <c r="A25" s="19" t="s">
        <v>11</v>
      </c>
      <c r="B25" s="6">
        <v>2</v>
      </c>
      <c r="C25">
        <v>47000</v>
      </c>
      <c r="D25">
        <v>59429</v>
      </c>
      <c r="E25">
        <v>62500</v>
      </c>
      <c r="F25">
        <v>28950</v>
      </c>
      <c r="G25">
        <f t="shared" ref="G25:G26" si="5">(($C$24-D25)/100)/2</f>
        <v>-62.145000000000003</v>
      </c>
      <c r="H25">
        <f>(($C$24-E25)/100)/4</f>
        <v>-38.75</v>
      </c>
      <c r="I25">
        <f>(($C$24-F25)/100)/7</f>
        <v>25.785714285714285</v>
      </c>
      <c r="K25" s="19" t="s">
        <v>11</v>
      </c>
      <c r="L25" s="6">
        <v>2</v>
      </c>
      <c r="M25">
        <f t="shared" si="0"/>
        <v>0.11731736050417499</v>
      </c>
      <c r="N25">
        <f t="shared" si="1"/>
        <v>7.1254738758074296E-2</v>
      </c>
      <c r="O25">
        <f t="shared" si="2"/>
        <v>-6.9225342527293482E-2</v>
      </c>
    </row>
    <row r="26" spans="1:24" ht="16" thickBot="1">
      <c r="A26" s="46" t="s">
        <v>11</v>
      </c>
      <c r="B26" s="10">
        <v>3</v>
      </c>
      <c r="C26" s="43">
        <v>47000</v>
      </c>
      <c r="D26" s="43">
        <v>53249</v>
      </c>
      <c r="E26" s="43">
        <v>66435</v>
      </c>
      <c r="F26" s="43">
        <v>31370</v>
      </c>
      <c r="G26">
        <f t="shared" si="5"/>
        <v>-31.245000000000001</v>
      </c>
      <c r="H26">
        <f>(($C$24-E26)/100)/4</f>
        <v>-48.587499999999999</v>
      </c>
      <c r="I26">
        <f>(($C$24-F26)/100)/7</f>
        <v>22.328571428571429</v>
      </c>
      <c r="K26" s="46" t="s">
        <v>11</v>
      </c>
      <c r="L26" s="10">
        <v>3</v>
      </c>
      <c r="M26" s="43">
        <f t="shared" si="0"/>
        <v>6.2415711680209415E-2</v>
      </c>
      <c r="N26" s="43">
        <f t="shared" si="1"/>
        <v>8.6519106083303168E-2</v>
      </c>
      <c r="O26" s="43">
        <f t="shared" si="2"/>
        <v>-5.7756511358210257E-2</v>
      </c>
      <c r="P26" s="43"/>
      <c r="Q26" s="43"/>
      <c r="R26" s="43"/>
      <c r="S26" s="43"/>
      <c r="T26" s="43"/>
      <c r="U26" s="43"/>
      <c r="V26" s="43"/>
      <c r="W26" s="43"/>
    </row>
    <row r="27" spans="1:24" ht="16" thickTop="1">
      <c r="I27">
        <f>AVERAGE(I24:I26)</f>
        <v>33.207142857142856</v>
      </c>
    </row>
    <row r="28" spans="1:24">
      <c r="I28">
        <f>I27/24</f>
        <v>1.3836309523809522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selection activeCell="W11" sqref="W11"/>
    </sheetView>
  </sheetViews>
  <sheetFormatPr baseColWidth="10" defaultRowHeight="15" x14ac:dyDescent="0"/>
  <sheetData>
    <row r="1" spans="1:23">
      <c r="A1" t="s">
        <v>60</v>
      </c>
    </row>
    <row r="2" spans="1:23">
      <c r="A2" t="s">
        <v>61</v>
      </c>
      <c r="J2" s="48"/>
    </row>
    <row r="3" spans="1:23">
      <c r="J3" s="48" t="s">
        <v>58</v>
      </c>
      <c r="T3" t="s">
        <v>66</v>
      </c>
      <c r="U3" t="s">
        <v>78</v>
      </c>
    </row>
    <row r="4" spans="1:23">
      <c r="A4" t="s">
        <v>7</v>
      </c>
      <c r="B4" t="s">
        <v>2</v>
      </c>
      <c r="C4" t="s">
        <v>53</v>
      </c>
      <c r="D4" t="s">
        <v>67</v>
      </c>
      <c r="E4" t="s">
        <v>56</v>
      </c>
      <c r="F4" t="s">
        <v>74</v>
      </c>
      <c r="G4" t="s">
        <v>75</v>
      </c>
      <c r="H4" t="s">
        <v>76</v>
      </c>
      <c r="J4" s="48" t="s">
        <v>7</v>
      </c>
      <c r="K4" t="s">
        <v>53</v>
      </c>
      <c r="L4" t="s">
        <v>68</v>
      </c>
      <c r="M4" t="s">
        <v>71</v>
      </c>
      <c r="N4" t="s">
        <v>54</v>
      </c>
      <c r="O4" t="s">
        <v>68</v>
      </c>
      <c r="P4" t="s">
        <v>69</v>
      </c>
      <c r="Q4" t="s">
        <v>56</v>
      </c>
      <c r="R4" t="s">
        <v>68</v>
      </c>
      <c r="S4" t="s">
        <v>72</v>
      </c>
      <c r="U4" t="s">
        <v>79</v>
      </c>
      <c r="W4" t="s">
        <v>80</v>
      </c>
    </row>
    <row r="5" spans="1:23">
      <c r="A5" s="5">
        <v>659</v>
      </c>
      <c r="B5" s="6">
        <v>1</v>
      </c>
      <c r="C5" s="51">
        <v>1296</v>
      </c>
      <c r="D5" s="51">
        <v>1272</v>
      </c>
      <c r="E5" s="51">
        <v>1320</v>
      </c>
      <c r="F5" s="36">
        <f>C5/C33</f>
        <v>13.642105263157895</v>
      </c>
      <c r="G5" s="36">
        <f t="shared" ref="G5:H20" si="0">D5/D33</f>
        <v>13.531914893617021</v>
      </c>
      <c r="H5" s="36">
        <f t="shared" si="0"/>
        <v>14.831460674157304</v>
      </c>
      <c r="I5" s="36"/>
      <c r="J5" s="49">
        <v>659</v>
      </c>
      <c r="K5" s="50">
        <f>AVERAGE(C5:C7)</f>
        <v>1265.3333333333333</v>
      </c>
      <c r="L5" s="50">
        <f>STDEV(C5:C7)</f>
        <v>43.935558871298468</v>
      </c>
      <c r="M5" s="50">
        <f>L5/(SQRT(3))</f>
        <v>25.366206741340822</v>
      </c>
      <c r="N5" s="50">
        <f>AVERAGE(D5:D7)</f>
        <v>1200</v>
      </c>
      <c r="O5" s="50">
        <f>STDEV(D5:D7)</f>
        <v>76.896033707857782</v>
      </c>
      <c r="P5" s="50">
        <f>O5/(SQRT(3))</f>
        <v>44.395945760846232</v>
      </c>
      <c r="Q5" s="50">
        <f>AVERAGE(E5:E7)</f>
        <v>1245</v>
      </c>
      <c r="R5" s="50">
        <f>STDEV(E5:E7)</f>
        <v>74.505033387013526</v>
      </c>
      <c r="S5" s="50">
        <f>R5/(SQRT(3))</f>
        <v>43.015501081974314</v>
      </c>
      <c r="T5" s="50">
        <f>Q5-K5</f>
        <v>-20.333333333333258</v>
      </c>
      <c r="U5" s="50">
        <f>K6-K5</f>
        <v>1.3333333333334849</v>
      </c>
      <c r="V5">
        <f>SQRT(M5^2 + M6^2)</f>
        <v>34.509258017072597</v>
      </c>
      <c r="W5" s="50">
        <f>Q6-Q5</f>
        <v>-113.33333333333326</v>
      </c>
    </row>
    <row r="6" spans="1:23">
      <c r="A6" s="5">
        <v>659</v>
      </c>
      <c r="B6" s="6">
        <v>2</v>
      </c>
      <c r="C6" s="51">
        <v>1285</v>
      </c>
      <c r="D6" s="51">
        <v>1209</v>
      </c>
      <c r="E6" s="51">
        <v>1244</v>
      </c>
      <c r="F6" s="36">
        <f t="shared" ref="F6:F28" si="1">C6/C34</f>
        <v>13.670212765957446</v>
      </c>
      <c r="G6" s="36">
        <f t="shared" si="0"/>
        <v>13.738636363636363</v>
      </c>
      <c r="H6" s="36">
        <f t="shared" si="0"/>
        <v>14.298850574712644</v>
      </c>
      <c r="I6" s="36"/>
      <c r="J6" s="49" t="s">
        <v>62</v>
      </c>
      <c r="K6" s="50">
        <f>AVERAGE(C8:C10)</f>
        <v>1266.6666666666667</v>
      </c>
      <c r="L6" s="50">
        <f>STDEV(C8:C10)</f>
        <v>40.525712002793156</v>
      </c>
      <c r="M6" s="50">
        <f t="shared" ref="M6:M12" si="2">L6/(SQRT(3))</f>
        <v>23.397530733913879</v>
      </c>
      <c r="N6" s="50">
        <f>AVERAGE(D8:D10)</f>
        <v>1335.6666666666667</v>
      </c>
      <c r="O6" s="50">
        <f>STDEV(D8:D10)</f>
        <v>156.07156478145959</v>
      </c>
      <c r="P6" s="50">
        <f t="shared" ref="P6:P12" si="3">O6/(SQRT(3))</f>
        <v>90.107959939421818</v>
      </c>
      <c r="Q6" s="50">
        <f>AVERAGE(E8:E10)</f>
        <v>1131.6666666666667</v>
      </c>
      <c r="R6" s="50">
        <f>STDEV(E8:E10)</f>
        <v>143.95948504122003</v>
      </c>
      <c r="S6" s="50">
        <f t="shared" ref="S6:S12" si="4">R6/(SQRT(3))</f>
        <v>83.115047440948288</v>
      </c>
      <c r="T6" s="50">
        <f t="shared" ref="T6:T12" si="5">Q6-K6</f>
        <v>-135</v>
      </c>
    </row>
    <row r="7" spans="1:23" ht="16" thickBot="1">
      <c r="A7" s="9">
        <v>659</v>
      </c>
      <c r="B7" s="10">
        <v>3</v>
      </c>
      <c r="C7" s="51">
        <v>1215</v>
      </c>
      <c r="D7" s="51">
        <v>1119</v>
      </c>
      <c r="E7" s="51">
        <v>1171</v>
      </c>
      <c r="F7" s="36">
        <f t="shared" si="1"/>
        <v>13.206521739130435</v>
      </c>
      <c r="G7" s="36">
        <f t="shared" si="0"/>
        <v>13.321428571428571</v>
      </c>
      <c r="H7" s="36">
        <f t="shared" si="0"/>
        <v>13.94047619047619</v>
      </c>
      <c r="I7" s="36"/>
      <c r="J7" s="49">
        <v>607</v>
      </c>
      <c r="K7" s="50">
        <f>AVERAGE(C11:C13)</f>
        <v>1455.6666666666667</v>
      </c>
      <c r="L7" s="50">
        <f>STDEV(C11:C13)</f>
        <v>56.323470537009115</v>
      </c>
      <c r="M7" s="50">
        <f t="shared" si="2"/>
        <v>32.518370876236169</v>
      </c>
      <c r="N7" s="50">
        <f>AVERAGE(D11:D13)</f>
        <v>1857.6666666666667</v>
      </c>
      <c r="O7" s="50">
        <f>STDEV(D11:D13)</f>
        <v>116.34574909868144</v>
      </c>
      <c r="P7" s="50">
        <f t="shared" si="3"/>
        <v>67.172249561192388</v>
      </c>
      <c r="Q7" s="50">
        <f>AVERAGE(E11:E13)</f>
        <v>1447.6666666666667</v>
      </c>
      <c r="R7" s="50">
        <f>STDEV(E11:E13)</f>
        <v>117.93783673331191</v>
      </c>
      <c r="S7" s="50">
        <f t="shared" si="4"/>
        <v>68.091441785619764</v>
      </c>
      <c r="T7" s="50">
        <f t="shared" si="5"/>
        <v>-8</v>
      </c>
      <c r="U7" s="50">
        <f>K8-K7</f>
        <v>-10.333333333333485</v>
      </c>
      <c r="V7">
        <f>SQRT(M7^2 + M8^2)</f>
        <v>47.151057487846678</v>
      </c>
      <c r="W7" s="50">
        <f>Q8-Q7</f>
        <v>-846.33333333333337</v>
      </c>
    </row>
    <row r="8" spans="1:23" ht="16" thickTop="1">
      <c r="A8" s="19" t="s">
        <v>8</v>
      </c>
      <c r="B8" s="15">
        <v>1</v>
      </c>
      <c r="C8" s="51">
        <v>1227</v>
      </c>
      <c r="D8" s="51">
        <v>1164</v>
      </c>
      <c r="E8" s="51">
        <v>1159</v>
      </c>
      <c r="F8" s="36">
        <f t="shared" si="1"/>
        <v>13.336956521739131</v>
      </c>
      <c r="G8" s="36">
        <f t="shared" si="0"/>
        <v>13.227272727272727</v>
      </c>
      <c r="H8" s="36">
        <f t="shared" si="0"/>
        <v>13.170454545454545</v>
      </c>
      <c r="I8" s="36"/>
      <c r="J8" s="49" t="s">
        <v>63</v>
      </c>
      <c r="K8" s="50">
        <f>AVERAGE(C14:C16)</f>
        <v>1445.3333333333333</v>
      </c>
      <c r="L8" s="50">
        <f>STDEV(C14:C16)</f>
        <v>59.138256089720237</v>
      </c>
      <c r="M8" s="50">
        <f t="shared" si="2"/>
        <v>34.143488072805006</v>
      </c>
      <c r="N8" s="50">
        <f>AVERAGE(D14:D16)</f>
        <v>1390</v>
      </c>
      <c r="O8" s="50">
        <f>STDEV(D14:D16)</f>
        <v>139.75335416368367</v>
      </c>
      <c r="P8" s="50">
        <f t="shared" si="3"/>
        <v>80.686636646555883</v>
      </c>
      <c r="Q8" s="50">
        <f>AVERAGE(E14:E16)</f>
        <v>601.33333333333337</v>
      </c>
      <c r="R8" s="50">
        <f>STDEV(E14:E16)</f>
        <v>15.821925715074425</v>
      </c>
      <c r="S8" s="50">
        <f t="shared" si="4"/>
        <v>9.1347930706964817</v>
      </c>
      <c r="T8" s="50">
        <f t="shared" si="5"/>
        <v>-843.99999999999989</v>
      </c>
    </row>
    <row r="9" spans="1:23">
      <c r="A9" s="19" t="s">
        <v>8</v>
      </c>
      <c r="B9" s="6">
        <v>2</v>
      </c>
      <c r="C9" s="51">
        <v>1308</v>
      </c>
      <c r="D9" s="51">
        <v>1374</v>
      </c>
      <c r="E9" s="51">
        <v>1260</v>
      </c>
      <c r="F9" s="36">
        <f t="shared" si="1"/>
        <v>13.484536082474227</v>
      </c>
      <c r="G9" s="36">
        <f t="shared" si="0"/>
        <v>15.098901098901099</v>
      </c>
      <c r="H9" s="36">
        <f t="shared" si="0"/>
        <v>13.695652173913043</v>
      </c>
      <c r="I9" s="36"/>
      <c r="J9" s="49">
        <v>624</v>
      </c>
      <c r="K9" s="50">
        <f>AVERAGE(C17:C19)</f>
        <v>1321.6666666666667</v>
      </c>
      <c r="L9" s="50">
        <f>STDEV(C17:C19)</f>
        <v>93.948567489522347</v>
      </c>
      <c r="M9" s="50">
        <f t="shared" si="2"/>
        <v>54.241230730055456</v>
      </c>
      <c r="N9" s="50">
        <f>AVERAGE(D17:D19)</f>
        <v>1391.3333333333333</v>
      </c>
      <c r="O9" s="50">
        <f>STDEV(D17:D19)</f>
        <v>77.860987235799499</v>
      </c>
      <c r="P9" s="50">
        <f t="shared" si="3"/>
        <v>44.953061939958857</v>
      </c>
      <c r="Q9" s="50">
        <f>AVERAGE(E17:E19)</f>
        <v>1401.3333333333333</v>
      </c>
      <c r="R9" s="50">
        <f>STDEV(E17:E19)</f>
        <v>52.309973555081569</v>
      </c>
      <c r="S9" s="50">
        <f t="shared" si="4"/>
        <v>30.20117731332855</v>
      </c>
      <c r="T9" s="50">
        <f t="shared" si="5"/>
        <v>79.666666666666515</v>
      </c>
      <c r="U9" s="50">
        <f>K10-K9</f>
        <v>-39.666666666666742</v>
      </c>
      <c r="V9">
        <f>SQRT(M9^2 + M10^2)</f>
        <v>67.964042780805144</v>
      </c>
      <c r="W9" s="50">
        <f>Q10-Q9</f>
        <v>-466.33333333333326</v>
      </c>
    </row>
    <row r="10" spans="1:23" ht="16" thickBot="1">
      <c r="A10" s="46" t="s">
        <v>8</v>
      </c>
      <c r="B10" s="10">
        <v>3</v>
      </c>
      <c r="C10" s="51">
        <v>1265</v>
      </c>
      <c r="D10" s="51">
        <v>1469</v>
      </c>
      <c r="E10" s="51">
        <v>976</v>
      </c>
      <c r="F10" s="36">
        <f t="shared" si="1"/>
        <v>13.75</v>
      </c>
      <c r="G10" s="36">
        <f t="shared" si="0"/>
        <v>14.69</v>
      </c>
      <c r="H10" s="36">
        <f t="shared" si="0"/>
        <v>12.2</v>
      </c>
      <c r="I10" s="36"/>
      <c r="J10" s="49" t="s">
        <v>64</v>
      </c>
      <c r="K10" s="50">
        <f>AVERAGE(C20:C22)</f>
        <v>1282</v>
      </c>
      <c r="L10" s="50">
        <f>STDEV(C20:C22)</f>
        <v>70.929542505221335</v>
      </c>
      <c r="M10" s="50">
        <f t="shared" si="2"/>
        <v>40.951190458886543</v>
      </c>
      <c r="N10" s="50">
        <f>AVERAGE(D20:D22)</f>
        <v>1346</v>
      </c>
      <c r="O10" s="50">
        <f>STDEV(D20:D22)</f>
        <v>65.184353950929051</v>
      </c>
      <c r="P10" s="50">
        <f t="shared" si="3"/>
        <v>37.634204300520736</v>
      </c>
      <c r="Q10" s="50">
        <f>AVERAGE(E20:E22)</f>
        <v>935</v>
      </c>
      <c r="R10" s="50">
        <f>STDEV(E20:E22)</f>
        <v>141.55211054590461</v>
      </c>
      <c r="S10" s="50">
        <f t="shared" si="4"/>
        <v>81.7251491280377</v>
      </c>
      <c r="T10" s="50">
        <f t="shared" si="5"/>
        <v>-347</v>
      </c>
    </row>
    <row r="11" spans="1:23" ht="16" thickTop="1">
      <c r="A11" s="14">
        <v>607</v>
      </c>
      <c r="B11" s="15">
        <v>1</v>
      </c>
      <c r="C11" s="51">
        <v>1391</v>
      </c>
      <c r="D11" s="51">
        <v>1992</v>
      </c>
      <c r="E11" s="51">
        <v>1357</v>
      </c>
      <c r="F11" s="36">
        <f t="shared" si="1"/>
        <v>14.340206185567011</v>
      </c>
      <c r="G11" s="36">
        <f t="shared" si="0"/>
        <v>18.971428571428572</v>
      </c>
      <c r="H11" s="36">
        <f t="shared" si="0"/>
        <v>14.591397849462366</v>
      </c>
      <c r="I11" s="36"/>
      <c r="J11" s="49">
        <v>374</v>
      </c>
      <c r="K11" s="50">
        <f>AVERAGE(C23:C25)</f>
        <v>129</v>
      </c>
      <c r="L11" s="50">
        <f>STDEV(C23:C25)</f>
        <v>3.4641016151377544</v>
      </c>
      <c r="M11" s="50">
        <f t="shared" si="2"/>
        <v>2</v>
      </c>
      <c r="N11" s="50">
        <f>AVERAGE(D23:D25)</f>
        <v>113.66666666666667</v>
      </c>
      <c r="O11" s="50">
        <f>STDEV(D23:D25)</f>
        <v>10.016652800877813</v>
      </c>
      <c r="P11" s="50">
        <f t="shared" si="3"/>
        <v>5.7831171909658243</v>
      </c>
      <c r="Q11" s="50">
        <f>AVERAGE(E23:E25)</f>
        <v>112</v>
      </c>
      <c r="R11" s="50">
        <f>STDEV(E23:E25)</f>
        <v>15.588457268119896</v>
      </c>
      <c r="S11" s="50">
        <f t="shared" si="4"/>
        <v>9</v>
      </c>
      <c r="T11" s="50">
        <f t="shared" si="5"/>
        <v>-17</v>
      </c>
      <c r="U11" s="50">
        <f>K12-K11</f>
        <v>19.333333333333343</v>
      </c>
      <c r="V11">
        <f>SQRT(M11^2 + M12^2)</f>
        <v>2.6034165586355518</v>
      </c>
      <c r="W11" s="50">
        <f>Q12-Q11</f>
        <v>197.66666666666669</v>
      </c>
    </row>
    <row r="12" spans="1:23">
      <c r="A12" s="5">
        <v>607</v>
      </c>
      <c r="B12" s="6">
        <v>2</v>
      </c>
      <c r="C12" s="51">
        <v>1482</v>
      </c>
      <c r="D12" s="51">
        <v>1789</v>
      </c>
      <c r="E12" s="51">
        <v>1581</v>
      </c>
      <c r="F12" s="36">
        <f t="shared" si="1"/>
        <v>14.529411764705882</v>
      </c>
      <c r="G12" s="36">
        <f t="shared" si="0"/>
        <v>17.89</v>
      </c>
      <c r="H12" s="36">
        <f t="shared" si="0"/>
        <v>16.642105263157895</v>
      </c>
      <c r="I12" s="36"/>
      <c r="J12" s="49" t="s">
        <v>65</v>
      </c>
      <c r="K12" s="50">
        <f>AVERAGE(C26:C28)</f>
        <v>148.33333333333334</v>
      </c>
      <c r="L12" s="50">
        <f>STDEV(C26:C28)</f>
        <v>2.8867513459481291</v>
      </c>
      <c r="M12" s="50">
        <f t="shared" si="2"/>
        <v>1.666666666666667</v>
      </c>
      <c r="N12" s="50">
        <f>AVERAGE(D26:D28)</f>
        <v>173.66666666666666</v>
      </c>
      <c r="O12" s="50">
        <f>STDEV(D26:D28)</f>
        <v>21.079215671683169</v>
      </c>
      <c r="P12" s="50">
        <f t="shared" si="3"/>
        <v>12.170090842352456</v>
      </c>
      <c r="Q12" s="50">
        <f>AVERAGE(E26:E28)</f>
        <v>309.66666666666669</v>
      </c>
      <c r="R12" s="50">
        <f>STDEV(E26:E28)</f>
        <v>70.882531933709473</v>
      </c>
      <c r="S12" s="50">
        <f t="shared" si="4"/>
        <v>40.924048892769413</v>
      </c>
      <c r="T12" s="50">
        <f t="shared" si="5"/>
        <v>161.33333333333334</v>
      </c>
    </row>
    <row r="13" spans="1:23" ht="16" thickBot="1">
      <c r="A13" s="9">
        <v>607</v>
      </c>
      <c r="B13" s="10">
        <v>3</v>
      </c>
      <c r="C13" s="51">
        <v>1494</v>
      </c>
      <c r="D13" s="51">
        <v>1792</v>
      </c>
      <c r="E13" s="51">
        <v>1405</v>
      </c>
      <c r="F13" s="36">
        <f t="shared" si="1"/>
        <v>14.504854368932039</v>
      </c>
      <c r="G13" s="36">
        <f t="shared" si="0"/>
        <v>17.920000000000002</v>
      </c>
      <c r="H13" s="36">
        <f t="shared" si="0"/>
        <v>15.10752688172043</v>
      </c>
      <c r="I13" s="36"/>
    </row>
    <row r="14" spans="1:23" ht="16" thickTop="1">
      <c r="A14" s="19" t="s">
        <v>9</v>
      </c>
      <c r="B14" s="15">
        <v>1</v>
      </c>
      <c r="C14" s="51">
        <v>1394</v>
      </c>
      <c r="D14" s="51">
        <v>1461</v>
      </c>
      <c r="E14" s="51">
        <v>605</v>
      </c>
      <c r="F14" s="36">
        <f t="shared" si="1"/>
        <v>13.403846153846153</v>
      </c>
      <c r="G14" s="36">
        <f t="shared" si="0"/>
        <v>15.061855670103093</v>
      </c>
      <c r="H14" s="36">
        <f t="shared" si="0"/>
        <v>7.7564102564102564</v>
      </c>
      <c r="I14" s="36"/>
    </row>
    <row r="15" spans="1:23">
      <c r="A15" s="19" t="s">
        <v>9</v>
      </c>
      <c r="B15" s="6">
        <v>2</v>
      </c>
      <c r="C15" s="51">
        <v>1510</v>
      </c>
      <c r="D15" s="51">
        <v>1480</v>
      </c>
      <c r="E15" s="51">
        <v>584</v>
      </c>
      <c r="F15" s="36">
        <f t="shared" si="1"/>
        <v>14.660194174757281</v>
      </c>
      <c r="G15" s="36">
        <f t="shared" si="0"/>
        <v>14.8</v>
      </c>
      <c r="H15" s="36">
        <f t="shared" si="0"/>
        <v>8.7164179104477615</v>
      </c>
      <c r="I15" s="36"/>
      <c r="J15" t="s">
        <v>73</v>
      </c>
    </row>
    <row r="16" spans="1:23" ht="16" thickBot="1">
      <c r="A16" s="46" t="s">
        <v>9</v>
      </c>
      <c r="B16" s="10">
        <v>3</v>
      </c>
      <c r="C16" s="51">
        <v>1432</v>
      </c>
      <c r="D16" s="51">
        <v>1229</v>
      </c>
      <c r="E16" s="51">
        <v>615</v>
      </c>
      <c r="F16" s="36">
        <f t="shared" si="1"/>
        <v>13.902912621359222</v>
      </c>
      <c r="G16" s="36">
        <f t="shared" si="0"/>
        <v>13.21505376344086</v>
      </c>
      <c r="H16" s="36">
        <f t="shared" si="0"/>
        <v>8.6619718309859159</v>
      </c>
      <c r="I16" s="36"/>
      <c r="J16" s="48" t="s">
        <v>7</v>
      </c>
      <c r="K16" t="s">
        <v>53</v>
      </c>
      <c r="L16" t="s">
        <v>67</v>
      </c>
      <c r="M16" t="s">
        <v>70</v>
      </c>
      <c r="N16" t="s">
        <v>77</v>
      </c>
    </row>
    <row r="17" spans="1:20" ht="16" thickTop="1">
      <c r="A17" s="14">
        <v>624</v>
      </c>
      <c r="B17" s="15">
        <v>1</v>
      </c>
      <c r="C17" s="51">
        <v>1214</v>
      </c>
      <c r="D17" s="51">
        <v>1303</v>
      </c>
      <c r="E17" s="51">
        <v>1341</v>
      </c>
      <c r="F17" s="36">
        <f t="shared" si="1"/>
        <v>12.914893617021276</v>
      </c>
      <c r="G17" s="36">
        <f t="shared" si="0"/>
        <v>14.477777777777778</v>
      </c>
      <c r="H17" s="36">
        <f t="shared" si="0"/>
        <v>15.238636363636363</v>
      </c>
      <c r="I17" s="36"/>
      <c r="J17" s="49">
        <v>659</v>
      </c>
      <c r="K17">
        <f>AVERAGE(F5:F7)</f>
        <v>13.506279922748591</v>
      </c>
      <c r="L17">
        <f>AVERAGE(G5:G7)</f>
        <v>13.530659942893985</v>
      </c>
      <c r="M17">
        <f>AVERAGE(H5:H7)</f>
        <v>14.356929146448712</v>
      </c>
      <c r="N17">
        <f>M17-K17</f>
        <v>0.85064922370012042</v>
      </c>
    </row>
    <row r="18" spans="1:20">
      <c r="A18" s="5">
        <v>624</v>
      </c>
      <c r="B18" s="6">
        <v>2</v>
      </c>
      <c r="C18" s="51">
        <v>1387</v>
      </c>
      <c r="D18" s="51">
        <v>1450</v>
      </c>
      <c r="E18" s="51">
        <v>1434</v>
      </c>
      <c r="F18" s="36">
        <f t="shared" si="1"/>
        <v>13.598039215686274</v>
      </c>
      <c r="G18" s="36">
        <f t="shared" si="0"/>
        <v>15.591397849462366</v>
      </c>
      <c r="H18" s="36">
        <f t="shared" si="0"/>
        <v>15.419354838709678</v>
      </c>
      <c r="I18" s="36"/>
      <c r="J18" s="49" t="s">
        <v>62</v>
      </c>
      <c r="K18">
        <f>AVERAGE(F8:F10)</f>
        <v>13.523830868071121</v>
      </c>
      <c r="L18">
        <f>AVERAGE(G8:G10)</f>
        <v>14.338724608724609</v>
      </c>
      <c r="M18">
        <f>AVERAGE(H8:H10)</f>
        <v>13.022035573122528</v>
      </c>
      <c r="N18">
        <f t="shared" ref="N18:N24" si="6">M18-K18</f>
        <v>-0.5017952949485931</v>
      </c>
    </row>
    <row r="19" spans="1:20" ht="16" thickBot="1">
      <c r="A19" s="9">
        <v>624</v>
      </c>
      <c r="B19" s="10">
        <v>3</v>
      </c>
      <c r="C19" s="51">
        <v>1364</v>
      </c>
      <c r="D19" s="51">
        <v>1421</v>
      </c>
      <c r="E19" s="51">
        <v>1429</v>
      </c>
      <c r="F19" s="36">
        <f t="shared" si="1"/>
        <v>13.64</v>
      </c>
      <c r="G19" s="36">
        <f t="shared" si="0"/>
        <v>14.957894736842105</v>
      </c>
      <c r="H19" s="36">
        <f t="shared" si="0"/>
        <v>14.731958762886597</v>
      </c>
      <c r="I19" s="36"/>
      <c r="J19" s="49">
        <v>607</v>
      </c>
      <c r="K19">
        <f>AVERAGE(F11:F13)</f>
        <v>14.458157439734977</v>
      </c>
      <c r="L19">
        <f>AVERAGE(G11:G13)</f>
        <v>18.260476190476194</v>
      </c>
      <c r="M19">
        <f>AVERAGE(H11:H13)</f>
        <v>15.447009998113565</v>
      </c>
      <c r="N19">
        <f t="shared" si="6"/>
        <v>0.98885255837858743</v>
      </c>
    </row>
    <row r="20" spans="1:20" ht="16" thickTop="1">
      <c r="A20" s="19" t="s">
        <v>10</v>
      </c>
      <c r="B20" s="15">
        <v>1</v>
      </c>
      <c r="C20" s="51">
        <v>1201</v>
      </c>
      <c r="D20" s="51">
        <v>1421</v>
      </c>
      <c r="E20" s="51">
        <v>772</v>
      </c>
      <c r="F20" s="36">
        <f t="shared" si="1"/>
        <v>12.381443298969073</v>
      </c>
      <c r="G20" s="36">
        <f t="shared" si="0"/>
        <v>14.353535353535353</v>
      </c>
      <c r="H20" s="36">
        <f t="shared" si="0"/>
        <v>10.293333333333333</v>
      </c>
      <c r="I20" s="36"/>
      <c r="J20" s="49" t="s">
        <v>63</v>
      </c>
      <c r="K20">
        <f>AVERAGE(F14:F16)</f>
        <v>13.988984316654218</v>
      </c>
      <c r="L20">
        <f>AVERAGE(G14:G16)</f>
        <v>14.358969811181318</v>
      </c>
      <c r="M20">
        <f>AVERAGE(H14:H16)</f>
        <v>8.3782666659479776</v>
      </c>
      <c r="N20">
        <f t="shared" si="6"/>
        <v>-5.6107176507062402</v>
      </c>
    </row>
    <row r="21" spans="1:20">
      <c r="A21" s="20" t="s">
        <v>10</v>
      </c>
      <c r="B21" s="6">
        <v>2</v>
      </c>
      <c r="C21" s="51">
        <v>1312</v>
      </c>
      <c r="D21" s="51">
        <v>1303</v>
      </c>
      <c r="E21" s="51">
        <v>1027</v>
      </c>
      <c r="F21" s="36">
        <f t="shared" si="1"/>
        <v>13.387755102040817</v>
      </c>
      <c r="G21" s="36">
        <f t="shared" ref="G21:G28" si="7">D21/D49</f>
        <v>14.010752688172044</v>
      </c>
      <c r="H21" s="36">
        <f t="shared" ref="H21:H28" si="8">E21/E49</f>
        <v>12.226190476190476</v>
      </c>
      <c r="I21" s="36"/>
      <c r="J21" s="49">
        <v>624</v>
      </c>
      <c r="K21">
        <f>AVERAGE(F17:F19)</f>
        <v>13.38431094423585</v>
      </c>
      <c r="L21">
        <f>AVERAGE(G17:G19)</f>
        <v>15.009023454694082</v>
      </c>
      <c r="M21">
        <f>AVERAGE(H17:H19)</f>
        <v>15.129983321744213</v>
      </c>
      <c r="N21">
        <f t="shared" si="6"/>
        <v>1.7456723775083631</v>
      </c>
    </row>
    <row r="22" spans="1:20" ht="16" thickBot="1">
      <c r="A22" s="47" t="s">
        <v>10</v>
      </c>
      <c r="B22" s="10">
        <v>3</v>
      </c>
      <c r="C22" s="51">
        <v>1333</v>
      </c>
      <c r="D22" s="51">
        <v>1314</v>
      </c>
      <c r="E22" s="51">
        <v>1006</v>
      </c>
      <c r="F22" s="36">
        <f t="shared" si="1"/>
        <v>13.602040816326531</v>
      </c>
      <c r="G22" s="36">
        <f t="shared" si="7"/>
        <v>14.282608695652174</v>
      </c>
      <c r="H22" s="36">
        <f t="shared" si="8"/>
        <v>12.120481927710843</v>
      </c>
      <c r="I22" s="36"/>
      <c r="J22" s="49" t="s">
        <v>64</v>
      </c>
      <c r="K22">
        <f>AVERAGE(F20:F22)</f>
        <v>13.123746405778805</v>
      </c>
      <c r="L22">
        <f>AVERAGE(G20:G22)</f>
        <v>14.215632245786523</v>
      </c>
      <c r="M22">
        <f>AVERAGE(H20:H22)</f>
        <v>11.546668579078217</v>
      </c>
      <c r="N22">
        <f t="shared" si="6"/>
        <v>-1.577077826700588</v>
      </c>
    </row>
    <row r="23" spans="1:20" ht="16" thickTop="1">
      <c r="A23" s="14">
        <v>374</v>
      </c>
      <c r="B23" s="15">
        <v>1</v>
      </c>
      <c r="C23" s="51">
        <v>125</v>
      </c>
      <c r="D23" s="51">
        <v>106</v>
      </c>
      <c r="E23" s="51">
        <v>103</v>
      </c>
      <c r="F23" s="36">
        <f t="shared" si="1"/>
        <v>1.6666666666666667</v>
      </c>
      <c r="G23" s="36">
        <f t="shared" si="7"/>
        <v>1.536231884057971</v>
      </c>
      <c r="H23" s="36">
        <f t="shared" si="8"/>
        <v>1.5606060606060606</v>
      </c>
      <c r="I23" s="36"/>
      <c r="J23" s="49">
        <v>374</v>
      </c>
      <c r="K23">
        <f>AVERAGE(F23:F25)</f>
        <v>1.7123391812865496</v>
      </c>
      <c r="L23">
        <f>AVERAGE(G23:G25)</f>
        <v>1.5924185220860414</v>
      </c>
      <c r="M23">
        <f>AVERAGE(H23:H25)</f>
        <v>1.5624923938176949</v>
      </c>
      <c r="N23">
        <f t="shared" si="6"/>
        <v>-0.14984678746885471</v>
      </c>
    </row>
    <row r="24" spans="1:20">
      <c r="A24" s="5">
        <v>374</v>
      </c>
      <c r="B24" s="6">
        <v>2</v>
      </c>
      <c r="C24" s="51">
        <v>131</v>
      </c>
      <c r="D24" s="51">
        <v>110</v>
      </c>
      <c r="E24" s="51">
        <v>103</v>
      </c>
      <c r="F24" s="36">
        <f t="shared" si="1"/>
        <v>1.7466666666666666</v>
      </c>
      <c r="G24" s="36">
        <f t="shared" si="7"/>
        <v>1.6176470588235294</v>
      </c>
      <c r="H24" s="36">
        <f t="shared" si="8"/>
        <v>1.5606060606060606</v>
      </c>
      <c r="I24" s="36"/>
      <c r="J24" s="49" t="s">
        <v>65</v>
      </c>
      <c r="K24">
        <f>AVERAGE(F26:F28)</f>
        <v>2.0137603356781439</v>
      </c>
      <c r="L24">
        <f>AVERAGE(G26:G28)</f>
        <v>2.3230305215092528</v>
      </c>
      <c r="M24">
        <f>AVERAGE(H26:H28)</f>
        <v>4.2121711092299323</v>
      </c>
      <c r="N24">
        <f t="shared" si="6"/>
        <v>2.1984107735517884</v>
      </c>
    </row>
    <row r="25" spans="1:20" ht="16" thickBot="1">
      <c r="A25" s="9">
        <v>374</v>
      </c>
      <c r="B25" s="10">
        <v>3</v>
      </c>
      <c r="C25" s="51">
        <v>131</v>
      </c>
      <c r="D25" s="51">
        <v>125</v>
      </c>
      <c r="E25" s="51">
        <v>130</v>
      </c>
      <c r="F25" s="36">
        <f t="shared" si="1"/>
        <v>1.7236842105263157</v>
      </c>
      <c r="G25" s="36">
        <f t="shared" si="7"/>
        <v>1.6233766233766234</v>
      </c>
      <c r="H25" s="36">
        <f t="shared" si="8"/>
        <v>1.5662650602409638</v>
      </c>
      <c r="I25" s="36"/>
    </row>
    <row r="26" spans="1:20" ht="16" thickTop="1">
      <c r="A26" s="19" t="s">
        <v>11</v>
      </c>
      <c r="B26" s="15">
        <v>1</v>
      </c>
      <c r="C26" s="51">
        <v>150</v>
      </c>
      <c r="D26" s="51">
        <v>197</v>
      </c>
      <c r="E26" s="51">
        <v>229</v>
      </c>
      <c r="F26" s="36">
        <f t="shared" si="1"/>
        <v>2.0270270270270272</v>
      </c>
      <c r="G26" s="36">
        <f t="shared" si="7"/>
        <v>2.5921052631578947</v>
      </c>
      <c r="H26" s="36">
        <f t="shared" si="8"/>
        <v>3.3676470588235294</v>
      </c>
      <c r="I26" s="36"/>
    </row>
    <row r="27" spans="1:20">
      <c r="A27" s="19" t="s">
        <v>11</v>
      </c>
      <c r="B27" s="6">
        <v>2</v>
      </c>
      <c r="C27" s="51">
        <v>150</v>
      </c>
      <c r="D27" s="51">
        <v>156</v>
      </c>
      <c r="E27" s="51">
        <v>338</v>
      </c>
      <c r="F27" s="36">
        <f t="shared" si="1"/>
        <v>2.0547945205479454</v>
      </c>
      <c r="G27" s="36">
        <f t="shared" si="7"/>
        <v>2.1369863013698631</v>
      </c>
      <c r="H27" s="36">
        <f t="shared" si="8"/>
        <v>4.5675675675675675</v>
      </c>
      <c r="I27" s="36"/>
    </row>
    <row r="28" spans="1:20" ht="16" thickBot="1">
      <c r="A28" s="46" t="s">
        <v>11</v>
      </c>
      <c r="B28" s="10">
        <v>3</v>
      </c>
      <c r="C28" s="51">
        <v>145</v>
      </c>
      <c r="D28" s="51">
        <v>168</v>
      </c>
      <c r="E28" s="51">
        <v>362</v>
      </c>
      <c r="F28" s="36">
        <f t="shared" si="1"/>
        <v>1.9594594594594594</v>
      </c>
      <c r="G28" s="36">
        <f t="shared" si="7"/>
        <v>2.2400000000000002</v>
      </c>
      <c r="H28" s="36">
        <f t="shared" si="8"/>
        <v>4.7012987012987013</v>
      </c>
      <c r="I28" s="36"/>
    </row>
    <row r="29" spans="1:20" ht="16" thickTop="1"/>
    <row r="31" spans="1:20">
      <c r="J31" s="48" t="s">
        <v>58</v>
      </c>
      <c r="T31" t="s">
        <v>66</v>
      </c>
    </row>
    <row r="32" spans="1:20">
      <c r="A32" t="s">
        <v>7</v>
      </c>
      <c r="B32" t="s">
        <v>2</v>
      </c>
      <c r="C32" t="s">
        <v>53</v>
      </c>
      <c r="D32" t="s">
        <v>67</v>
      </c>
      <c r="E32" t="s">
        <v>56</v>
      </c>
      <c r="J32" s="48" t="s">
        <v>7</v>
      </c>
      <c r="K32" t="s">
        <v>53</v>
      </c>
      <c r="L32" t="s">
        <v>68</v>
      </c>
      <c r="M32" t="s">
        <v>71</v>
      </c>
      <c r="N32" t="s">
        <v>54</v>
      </c>
      <c r="O32" t="s">
        <v>68</v>
      </c>
      <c r="P32" t="s">
        <v>69</v>
      </c>
      <c r="Q32" t="s">
        <v>56</v>
      </c>
      <c r="R32" t="s">
        <v>68</v>
      </c>
      <c r="S32" t="s">
        <v>72</v>
      </c>
    </row>
    <row r="33" spans="1:20">
      <c r="A33" s="5">
        <v>659</v>
      </c>
      <c r="B33" s="6">
        <v>1</v>
      </c>
      <c r="C33" s="51">
        <v>95</v>
      </c>
      <c r="D33" s="51">
        <v>94</v>
      </c>
      <c r="E33" s="51">
        <v>89</v>
      </c>
      <c r="F33" s="36"/>
      <c r="G33" s="36"/>
      <c r="H33" s="36"/>
      <c r="I33" s="36"/>
      <c r="J33" s="49">
        <v>659</v>
      </c>
      <c r="K33" s="50">
        <f>AVERAGE(C33:C35)</f>
        <v>93.666666666666671</v>
      </c>
      <c r="L33" s="50">
        <f>STDEV(C33:C35)</f>
        <v>1.5275252316519468</v>
      </c>
      <c r="M33" s="50">
        <f>L33/(SQRT(3))</f>
        <v>0.88191710368819698</v>
      </c>
      <c r="N33" s="50">
        <f>AVERAGE(D33:D35)</f>
        <v>88.666666666666671</v>
      </c>
      <c r="O33" s="50">
        <f>STDEV(D33:D35)</f>
        <v>5.0332229568471663</v>
      </c>
      <c r="P33" s="50">
        <f>O33/(SQRT(3))</f>
        <v>2.9059326290271157</v>
      </c>
      <c r="Q33" s="50">
        <f>AVERAGE(E33:E35)</f>
        <v>86.666666666666671</v>
      </c>
      <c r="R33" s="50">
        <f>STDEV(E33:E35)</f>
        <v>2.5166114784235836</v>
      </c>
      <c r="S33" s="50">
        <f>R33/(SQRT(3))</f>
        <v>1.4529663145135581</v>
      </c>
      <c r="T33" s="50">
        <f>Q33-K33</f>
        <v>-7</v>
      </c>
    </row>
    <row r="34" spans="1:20">
      <c r="A34" s="5">
        <v>659</v>
      </c>
      <c r="B34" s="6">
        <v>2</v>
      </c>
      <c r="C34" s="51">
        <v>94</v>
      </c>
      <c r="D34" s="51">
        <v>88</v>
      </c>
      <c r="E34" s="51">
        <v>87</v>
      </c>
      <c r="F34" s="36"/>
      <c r="G34" s="36"/>
      <c r="H34" s="36"/>
      <c r="I34" s="36"/>
      <c r="J34" s="49" t="s">
        <v>62</v>
      </c>
      <c r="K34" s="50">
        <f>AVERAGE(C36:C38)</f>
        <v>93.666666666666671</v>
      </c>
      <c r="L34" s="50">
        <f>STDEV(C36:C38)</f>
        <v>2.8867513459481287</v>
      </c>
      <c r="M34" s="50">
        <f t="shared" ref="M34:M40" si="9">L34/(SQRT(3))</f>
        <v>1.6666666666666667</v>
      </c>
      <c r="N34" s="50">
        <f>AVERAGE(D36:D38)</f>
        <v>93</v>
      </c>
      <c r="O34" s="50">
        <f>STDEV(D36:D38)</f>
        <v>6.2449979983983983</v>
      </c>
      <c r="P34" s="50">
        <f t="shared" ref="P34:P40" si="10">O34/(SQRT(3))</f>
        <v>3.6055512754639896</v>
      </c>
      <c r="Q34" s="50">
        <f>AVERAGE(E36:E38)</f>
        <v>86.666666666666671</v>
      </c>
      <c r="R34" s="50">
        <f>STDEV(E36:E38)</f>
        <v>6.1101009266077861</v>
      </c>
      <c r="S34" s="50">
        <f t="shared" ref="S34:S40" si="11">R34/(SQRT(3))</f>
        <v>3.5276684147527875</v>
      </c>
      <c r="T34" s="50">
        <f t="shared" ref="T34:T40" si="12">Q34-K34</f>
        <v>-7</v>
      </c>
    </row>
    <row r="35" spans="1:20" ht="16" thickBot="1">
      <c r="A35" s="9">
        <v>659</v>
      </c>
      <c r="B35" s="10">
        <v>3</v>
      </c>
      <c r="C35" s="51">
        <v>92</v>
      </c>
      <c r="D35" s="51">
        <v>84</v>
      </c>
      <c r="E35" s="51">
        <v>84</v>
      </c>
      <c r="F35" s="36"/>
      <c r="G35" s="36"/>
      <c r="H35" s="36"/>
      <c r="I35" s="36"/>
      <c r="J35" s="49">
        <v>607</v>
      </c>
      <c r="K35" s="50">
        <f>AVERAGE(C39:C41)</f>
        <v>100.66666666666667</v>
      </c>
      <c r="L35" s="50">
        <f>STDEV(C39:C41)</f>
        <v>3.214550253664318</v>
      </c>
      <c r="M35" s="50">
        <f t="shared" si="9"/>
        <v>1.855921454276674</v>
      </c>
      <c r="N35" s="50">
        <f>AVERAGE(D39:D41)</f>
        <v>101.66666666666667</v>
      </c>
      <c r="O35" s="50">
        <f>STDEV(D39:D41)</f>
        <v>2.8867513459481287</v>
      </c>
      <c r="P35" s="50">
        <f t="shared" si="10"/>
        <v>1.6666666666666667</v>
      </c>
      <c r="Q35" s="50">
        <f>AVERAGE(E39:E41)</f>
        <v>93.666666666666671</v>
      </c>
      <c r="R35" s="50">
        <f>STDEV(E39:E41)</f>
        <v>1.1547005383792517</v>
      </c>
      <c r="S35" s="50">
        <f t="shared" si="11"/>
        <v>0.66666666666666674</v>
      </c>
      <c r="T35" s="50">
        <f t="shared" si="12"/>
        <v>-7</v>
      </c>
    </row>
    <row r="36" spans="1:20" ht="16" thickTop="1">
      <c r="A36" s="19" t="s">
        <v>8</v>
      </c>
      <c r="B36" s="15">
        <v>1</v>
      </c>
      <c r="C36" s="51">
        <v>92</v>
      </c>
      <c r="D36" s="51">
        <v>88</v>
      </c>
      <c r="E36" s="51">
        <v>88</v>
      </c>
      <c r="F36" s="36"/>
      <c r="G36" s="36"/>
      <c r="H36" s="36"/>
      <c r="I36" s="36"/>
      <c r="J36" s="49" t="s">
        <v>63</v>
      </c>
      <c r="K36" s="50">
        <f>AVERAGE(C42:C44)</f>
        <v>103.33333333333333</v>
      </c>
      <c r="L36" s="50">
        <f>STDEV(C42:C44)</f>
        <v>0.57735026918962573</v>
      </c>
      <c r="M36" s="50">
        <f t="shared" si="9"/>
        <v>0.33333333333333331</v>
      </c>
      <c r="N36" s="50">
        <f>AVERAGE(D42:D44)</f>
        <v>96.666666666666671</v>
      </c>
      <c r="O36" s="50">
        <f>STDEV(D42:D44)</f>
        <v>3.5118845842842461</v>
      </c>
      <c r="P36" s="50">
        <f t="shared" si="10"/>
        <v>2.0275875100994067</v>
      </c>
      <c r="Q36" s="50">
        <f>AVERAGE(E42:E44)</f>
        <v>72</v>
      </c>
      <c r="R36" s="50">
        <f>STDEV(E42:E44)</f>
        <v>5.5677643628300215</v>
      </c>
      <c r="S36" s="50">
        <f t="shared" si="11"/>
        <v>3.2145502536643185</v>
      </c>
      <c r="T36" s="50">
        <f t="shared" si="12"/>
        <v>-31.333333333333329</v>
      </c>
    </row>
    <row r="37" spans="1:20">
      <c r="A37" s="19" t="s">
        <v>8</v>
      </c>
      <c r="B37" s="6">
        <v>2</v>
      </c>
      <c r="C37" s="51">
        <v>97</v>
      </c>
      <c r="D37" s="51">
        <v>91</v>
      </c>
      <c r="E37" s="51">
        <v>92</v>
      </c>
      <c r="F37" s="36"/>
      <c r="G37" s="36"/>
      <c r="H37" s="36"/>
      <c r="I37" s="36"/>
      <c r="J37" s="49">
        <v>624</v>
      </c>
      <c r="K37" s="50">
        <f>AVERAGE(C45:C47)</f>
        <v>98.666666666666671</v>
      </c>
      <c r="L37" s="50">
        <f>STDEV(C45:C47)</f>
        <v>4.1633319989322652</v>
      </c>
      <c r="M37" s="50">
        <f t="shared" si="9"/>
        <v>2.4037008503093262</v>
      </c>
      <c r="N37" s="50">
        <f>AVERAGE(D45:D47)</f>
        <v>92.666666666666671</v>
      </c>
      <c r="O37" s="50">
        <f>STDEV(D45:D47)</f>
        <v>2.5166114784235836</v>
      </c>
      <c r="P37" s="50">
        <f t="shared" si="10"/>
        <v>1.4529663145135581</v>
      </c>
      <c r="Q37" s="50">
        <f>AVERAGE(E45:E47)</f>
        <v>92.666666666666671</v>
      </c>
      <c r="R37" s="50">
        <f>STDEV(E45:E47)</f>
        <v>4.5092497528228943</v>
      </c>
      <c r="S37" s="50">
        <f t="shared" si="11"/>
        <v>2.6034165586355518</v>
      </c>
      <c r="T37" s="50">
        <f t="shared" si="12"/>
        <v>-6</v>
      </c>
    </row>
    <row r="38" spans="1:20" ht="16" thickBot="1">
      <c r="A38" s="46" t="s">
        <v>8</v>
      </c>
      <c r="B38" s="10">
        <v>3</v>
      </c>
      <c r="C38" s="51">
        <v>92</v>
      </c>
      <c r="D38" s="51">
        <v>100</v>
      </c>
      <c r="E38" s="51">
        <v>80</v>
      </c>
      <c r="F38" s="36"/>
      <c r="G38" s="36"/>
      <c r="H38" s="36"/>
      <c r="I38" s="36"/>
      <c r="J38" s="49" t="s">
        <v>64</v>
      </c>
      <c r="K38" s="50">
        <f>AVERAGE(C48:C50)</f>
        <v>97.666666666666671</v>
      </c>
      <c r="L38" s="50">
        <f>STDEV(C48:C50)</f>
        <v>0.57735026918962573</v>
      </c>
      <c r="M38" s="50">
        <f t="shared" si="9"/>
        <v>0.33333333333333331</v>
      </c>
      <c r="N38" s="50">
        <f>AVERAGE(D48:D50)</f>
        <v>94.666666666666671</v>
      </c>
      <c r="O38" s="50">
        <f>STDEV(D48:D50)</f>
        <v>3.7859388972001824</v>
      </c>
      <c r="P38" s="50">
        <f t="shared" si="10"/>
        <v>2.1858128414340001</v>
      </c>
      <c r="Q38" s="50">
        <f>AVERAGE(E48:E50)</f>
        <v>80.666666666666671</v>
      </c>
      <c r="R38" s="50">
        <f>STDEV(E48:E50)</f>
        <v>4.9328828623162471</v>
      </c>
      <c r="S38" s="50">
        <f t="shared" si="11"/>
        <v>2.8480012484391772</v>
      </c>
      <c r="T38" s="50">
        <f t="shared" si="12"/>
        <v>-17</v>
      </c>
    </row>
    <row r="39" spans="1:20" ht="16" thickTop="1">
      <c r="A39" s="14">
        <v>607</v>
      </c>
      <c r="B39" s="15">
        <v>1</v>
      </c>
      <c r="C39" s="51">
        <v>97</v>
      </c>
      <c r="D39" s="51">
        <v>105</v>
      </c>
      <c r="E39" s="51">
        <v>93</v>
      </c>
      <c r="F39" s="36"/>
      <c r="G39" s="36"/>
      <c r="H39" s="36"/>
      <c r="I39" s="36"/>
      <c r="J39" s="49">
        <v>374</v>
      </c>
      <c r="K39" s="50">
        <f>AVERAGE(C51:C53)</f>
        <v>75.333333333333329</v>
      </c>
      <c r="L39" s="50">
        <f>STDEV(C51:C53)</f>
        <v>0.57735026918962573</v>
      </c>
      <c r="M39" s="50">
        <f t="shared" si="9"/>
        <v>0.33333333333333331</v>
      </c>
      <c r="N39" s="50">
        <f>AVERAGE(D51:D53)</f>
        <v>71.333333333333329</v>
      </c>
      <c r="O39" s="50">
        <f>STDEV(D51:D53)</f>
        <v>4.9328828623162471</v>
      </c>
      <c r="P39" s="50">
        <f t="shared" si="10"/>
        <v>2.8480012484391772</v>
      </c>
      <c r="Q39" s="50">
        <f>AVERAGE(E51:E53)</f>
        <v>71.666666666666671</v>
      </c>
      <c r="R39" s="50">
        <f>STDEV(E51:E53)</f>
        <v>9.8149545762236219</v>
      </c>
      <c r="S39" s="50">
        <f t="shared" si="11"/>
        <v>5.6666666666666581</v>
      </c>
      <c r="T39" s="50">
        <f t="shared" si="12"/>
        <v>-3.6666666666666572</v>
      </c>
    </row>
    <row r="40" spans="1:20">
      <c r="A40" s="5">
        <v>607</v>
      </c>
      <c r="B40" s="6">
        <v>2</v>
      </c>
      <c r="C40" s="51">
        <v>102</v>
      </c>
      <c r="D40" s="51">
        <v>100</v>
      </c>
      <c r="E40" s="51">
        <v>95</v>
      </c>
      <c r="F40" s="36"/>
      <c r="G40" s="36"/>
      <c r="H40" s="36"/>
      <c r="I40" s="36"/>
      <c r="J40" s="49" t="s">
        <v>65</v>
      </c>
      <c r="K40" s="50">
        <f>AVERAGE(C54:C56)</f>
        <v>73.666666666666671</v>
      </c>
      <c r="L40" s="50">
        <f>STDEV(C54:C56)</f>
        <v>0.57735026918962573</v>
      </c>
      <c r="M40" s="50">
        <f t="shared" si="9"/>
        <v>0.33333333333333331</v>
      </c>
      <c r="N40" s="50">
        <f>AVERAGE(D54:D56)</f>
        <v>74.666666666666671</v>
      </c>
      <c r="O40" s="50">
        <f>STDEV(D54:D56)</f>
        <v>1.5275252316519468</v>
      </c>
      <c r="P40" s="50">
        <f t="shared" si="10"/>
        <v>0.88191710368819698</v>
      </c>
      <c r="Q40" s="50">
        <f>AVERAGE(E54:E56)</f>
        <v>73</v>
      </c>
      <c r="R40" s="50">
        <f>STDEV(E54:E56)</f>
        <v>4.5825756949558398</v>
      </c>
      <c r="S40" s="50">
        <f t="shared" si="11"/>
        <v>2.6457513110645907</v>
      </c>
      <c r="T40" s="50">
        <f t="shared" si="12"/>
        <v>-0.6666666666666714</v>
      </c>
    </row>
    <row r="41" spans="1:20" ht="16" thickBot="1">
      <c r="A41" s="9">
        <v>607</v>
      </c>
      <c r="B41" s="10">
        <v>3</v>
      </c>
      <c r="C41" s="51">
        <v>103</v>
      </c>
      <c r="D41" s="51">
        <v>100</v>
      </c>
      <c r="E41" s="51">
        <v>93</v>
      </c>
      <c r="F41" s="36"/>
      <c r="G41" s="36"/>
      <c r="H41" s="36"/>
      <c r="I41" s="36"/>
    </row>
    <row r="42" spans="1:20" ht="16" thickTop="1">
      <c r="A42" s="19" t="s">
        <v>9</v>
      </c>
      <c r="B42" s="15">
        <v>1</v>
      </c>
      <c r="C42" s="51">
        <v>104</v>
      </c>
      <c r="D42" s="51">
        <v>97</v>
      </c>
      <c r="E42" s="51">
        <v>78</v>
      </c>
      <c r="F42" s="36"/>
      <c r="G42" s="36"/>
      <c r="H42" s="36"/>
      <c r="I42" s="36"/>
    </row>
    <row r="43" spans="1:20">
      <c r="A43" s="19" t="s">
        <v>9</v>
      </c>
      <c r="B43" s="6">
        <v>2</v>
      </c>
      <c r="C43" s="51">
        <v>103</v>
      </c>
      <c r="D43" s="51">
        <v>100</v>
      </c>
      <c r="E43" s="51">
        <v>67</v>
      </c>
      <c r="F43" s="36"/>
      <c r="G43" s="36"/>
      <c r="H43" s="36"/>
      <c r="I43" s="36"/>
    </row>
    <row r="44" spans="1:20" ht="16" thickBot="1">
      <c r="A44" s="46" t="s">
        <v>9</v>
      </c>
      <c r="B44" s="10">
        <v>3</v>
      </c>
      <c r="C44" s="51">
        <v>103</v>
      </c>
      <c r="D44" s="51">
        <v>93</v>
      </c>
      <c r="E44" s="51">
        <v>71</v>
      </c>
      <c r="F44" s="36"/>
      <c r="G44" s="36"/>
      <c r="H44" s="36"/>
      <c r="I44" s="36"/>
    </row>
    <row r="45" spans="1:20" ht="16" thickTop="1">
      <c r="A45" s="14">
        <v>624</v>
      </c>
      <c r="B45" s="15">
        <v>1</v>
      </c>
      <c r="C45" s="51">
        <v>94</v>
      </c>
      <c r="D45" s="51">
        <v>90</v>
      </c>
      <c r="E45" s="51">
        <v>88</v>
      </c>
      <c r="F45" s="36"/>
      <c r="G45" s="36"/>
      <c r="H45" s="36"/>
      <c r="I45" s="36"/>
      <c r="J45">
        <v>659</v>
      </c>
    </row>
    <row r="46" spans="1:20">
      <c r="A46" s="5">
        <v>624</v>
      </c>
      <c r="B46" s="6">
        <v>2</v>
      </c>
      <c r="C46" s="51">
        <v>102</v>
      </c>
      <c r="D46" s="51">
        <v>93</v>
      </c>
      <c r="E46" s="51">
        <v>93</v>
      </c>
      <c r="F46" s="36"/>
      <c r="G46" s="36"/>
      <c r="H46" s="36"/>
      <c r="I46" s="36"/>
      <c r="J46">
        <v>607</v>
      </c>
    </row>
    <row r="47" spans="1:20" ht="16" thickBot="1">
      <c r="A47" s="9">
        <v>624</v>
      </c>
      <c r="B47" s="10">
        <v>3</v>
      </c>
      <c r="C47" s="51">
        <v>100</v>
      </c>
      <c r="D47" s="51">
        <v>95</v>
      </c>
      <c r="E47" s="51">
        <v>97</v>
      </c>
      <c r="F47" s="36"/>
      <c r="G47" s="36"/>
      <c r="H47" s="36"/>
      <c r="I47" s="36"/>
      <c r="J47">
        <v>624</v>
      </c>
    </row>
    <row r="48" spans="1:20" ht="16" thickTop="1">
      <c r="A48" s="19" t="s">
        <v>10</v>
      </c>
      <c r="B48" s="15">
        <v>1</v>
      </c>
      <c r="C48" s="51">
        <v>97</v>
      </c>
      <c r="D48" s="51">
        <v>99</v>
      </c>
      <c r="E48" s="51">
        <v>75</v>
      </c>
      <c r="F48" s="36"/>
      <c r="G48" s="36"/>
      <c r="H48" s="36"/>
      <c r="I48" s="36"/>
      <c r="J48">
        <v>374</v>
      </c>
    </row>
    <row r="49" spans="1:9">
      <c r="A49" s="20" t="s">
        <v>10</v>
      </c>
      <c r="B49" s="6">
        <v>2</v>
      </c>
      <c r="C49" s="51">
        <v>98</v>
      </c>
      <c r="D49" s="51">
        <v>93</v>
      </c>
      <c r="E49" s="51">
        <v>84</v>
      </c>
      <c r="F49" s="36"/>
      <c r="G49" s="36"/>
      <c r="H49" s="36"/>
      <c r="I49" s="36"/>
    </row>
    <row r="50" spans="1:9" ht="16" thickBot="1">
      <c r="A50" s="47" t="s">
        <v>10</v>
      </c>
      <c r="B50" s="10">
        <v>3</v>
      </c>
      <c r="C50" s="51">
        <v>98</v>
      </c>
      <c r="D50" s="51">
        <v>92</v>
      </c>
      <c r="E50" s="51">
        <v>83</v>
      </c>
      <c r="F50" s="36"/>
      <c r="G50" s="36"/>
      <c r="H50" s="36"/>
      <c r="I50" s="36"/>
    </row>
    <row r="51" spans="1:9" ht="16" thickTop="1">
      <c r="A51" s="14">
        <v>374</v>
      </c>
      <c r="B51" s="15">
        <v>1</v>
      </c>
      <c r="C51" s="51">
        <v>75</v>
      </c>
      <c r="D51" s="51">
        <v>69</v>
      </c>
      <c r="E51" s="51">
        <v>66</v>
      </c>
      <c r="F51" s="36"/>
      <c r="G51" s="36"/>
      <c r="H51" s="36"/>
      <c r="I51" s="36"/>
    </row>
    <row r="52" spans="1:9">
      <c r="A52" s="5">
        <v>374</v>
      </c>
      <c r="B52" s="6">
        <v>2</v>
      </c>
      <c r="C52" s="51">
        <v>75</v>
      </c>
      <c r="D52" s="51">
        <v>68</v>
      </c>
      <c r="E52" s="51">
        <v>66</v>
      </c>
      <c r="F52" s="36"/>
      <c r="G52" s="36"/>
      <c r="H52" s="36"/>
      <c r="I52" s="36"/>
    </row>
    <row r="53" spans="1:9" ht="16" thickBot="1">
      <c r="A53" s="9">
        <v>374</v>
      </c>
      <c r="B53" s="10">
        <v>3</v>
      </c>
      <c r="C53" s="51">
        <v>76</v>
      </c>
      <c r="D53" s="51">
        <v>77</v>
      </c>
      <c r="E53" s="51">
        <v>83</v>
      </c>
      <c r="F53" s="36"/>
      <c r="G53" s="36"/>
      <c r="H53" s="36"/>
      <c r="I53" s="36"/>
    </row>
    <row r="54" spans="1:9" ht="16" thickTop="1">
      <c r="A54" s="19" t="s">
        <v>11</v>
      </c>
      <c r="B54" s="15">
        <v>1</v>
      </c>
      <c r="C54" s="51">
        <v>74</v>
      </c>
      <c r="D54" s="51">
        <v>76</v>
      </c>
      <c r="E54" s="51">
        <v>68</v>
      </c>
      <c r="F54" s="36"/>
      <c r="G54" s="36"/>
      <c r="H54" s="36"/>
      <c r="I54" s="36"/>
    </row>
    <row r="55" spans="1:9">
      <c r="A55" s="19" t="s">
        <v>11</v>
      </c>
      <c r="B55" s="6">
        <v>2</v>
      </c>
      <c r="C55" s="51">
        <v>73</v>
      </c>
      <c r="D55" s="51">
        <v>73</v>
      </c>
      <c r="E55" s="51">
        <v>74</v>
      </c>
      <c r="F55" s="36"/>
      <c r="G55" s="36"/>
      <c r="H55" s="36"/>
      <c r="I55" s="36"/>
    </row>
    <row r="56" spans="1:9" ht="16" thickBot="1">
      <c r="A56" s="46" t="s">
        <v>11</v>
      </c>
      <c r="B56" s="10">
        <v>3</v>
      </c>
      <c r="C56" s="51">
        <v>74</v>
      </c>
      <c r="D56" s="51">
        <v>75</v>
      </c>
      <c r="E56" s="51">
        <v>77</v>
      </c>
      <c r="F56" s="36"/>
      <c r="G56" s="36"/>
      <c r="H56" s="36"/>
      <c r="I56" s="36"/>
    </row>
    <row r="57" spans="1:9" ht="16" thickTop="1"/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fvfm</vt:lpstr>
      <vt:lpstr>concentration</vt:lpstr>
      <vt:lpstr>size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Harvey</dc:creator>
  <cp:lastModifiedBy>Elizabeth Harvey</cp:lastModifiedBy>
  <cp:lastPrinted>2013-07-16T13:32:01Z</cp:lastPrinted>
  <dcterms:created xsi:type="dcterms:W3CDTF">2013-07-01T15:38:25Z</dcterms:created>
  <dcterms:modified xsi:type="dcterms:W3CDTF">2014-04-15T17:30:46Z</dcterms:modified>
</cp:coreProperties>
</file>