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7040" windowHeight="9795"/>
  </bookViews>
  <sheets>
    <sheet name="Menu Ideas" sheetId="1" r:id="rId1"/>
    <sheet name="12 people" sheetId="2" r:id="rId2"/>
    <sheet name="25 people" sheetId="3" r:id="rId3"/>
    <sheet name="40 people" sheetId="4" r:id="rId4"/>
    <sheet name="50 people" sheetId="5" r:id="rId5"/>
  </sheets>
  <calcPr calcId="125725"/>
</workbook>
</file>

<file path=xl/calcChain.xml><?xml version="1.0" encoding="utf-8"?>
<calcChain xmlns="http://schemas.openxmlformats.org/spreadsheetml/2006/main">
  <c r="G39" i="5"/>
  <c r="F33"/>
  <c r="F30"/>
  <c r="F21"/>
  <c r="F20"/>
  <c r="F19"/>
  <c r="F18"/>
  <c r="F17"/>
  <c r="F15"/>
  <c r="F14"/>
  <c r="F38" i="4"/>
  <c r="I36"/>
  <c r="G30"/>
  <c r="G27"/>
  <c r="E18"/>
  <c r="E17"/>
  <c r="E16"/>
  <c r="E15"/>
  <c r="E14"/>
  <c r="E12"/>
  <c r="E11"/>
  <c r="H36" i="3"/>
  <c r="E30"/>
  <c r="E27"/>
  <c r="E18"/>
  <c r="E17"/>
  <c r="E16"/>
  <c r="E15"/>
  <c r="E13"/>
  <c r="E12"/>
  <c r="E30" i="2"/>
  <c r="E27"/>
  <c r="E18"/>
  <c r="E17"/>
  <c r="E16"/>
  <c r="E15"/>
  <c r="E13"/>
  <c r="E12"/>
</calcChain>
</file>

<file path=xl/sharedStrings.xml><?xml version="1.0" encoding="utf-8"?>
<sst xmlns="http://schemas.openxmlformats.org/spreadsheetml/2006/main" count="233" uniqueCount="129">
  <si>
    <t>Cape Cod Bagel Co., Inc.</t>
  </si>
  <si>
    <t>419 Palmer Avenue</t>
  </si>
  <si>
    <t>Falmouth, Ma. 02540</t>
  </si>
  <si>
    <t>508-548=8485</t>
  </si>
  <si>
    <t>508-548-9994 Fax</t>
  </si>
  <si>
    <t>foxbagels@aol.com</t>
  </si>
  <si>
    <t>Contact Person: Marilyn ot John</t>
  </si>
  <si>
    <t>Menu Suggestions:</t>
  </si>
  <si>
    <t>Morning Meetings:</t>
  </si>
  <si>
    <t>Bagels</t>
  </si>
  <si>
    <t>Cream Cheese</t>
  </si>
  <si>
    <t>Fruit Salad</t>
  </si>
  <si>
    <t>mini muffins/danish</t>
  </si>
  <si>
    <t>$5.58 per person</t>
  </si>
  <si>
    <t>Luncheon Ideas:</t>
  </si>
  <si>
    <t>Sandwiches</t>
  </si>
  <si>
    <t>garden salad</t>
  </si>
  <si>
    <t>chips</t>
  </si>
  <si>
    <t>$7.50 per person</t>
  </si>
  <si>
    <t>OR</t>
  </si>
  <si>
    <t xml:space="preserve"> </t>
  </si>
  <si>
    <t>$8.30 per person</t>
  </si>
  <si>
    <t xml:space="preserve">above with cookies </t>
  </si>
  <si>
    <t>above with brownies and bars</t>
  </si>
  <si>
    <t>$9.00 per person</t>
  </si>
  <si>
    <t>Sandwich Suggestions:</t>
  </si>
  <si>
    <t>Clover Chicken Wraps</t>
  </si>
  <si>
    <t>Curried Chicken Wraps</t>
  </si>
  <si>
    <t>Turkey with Olive Tapenade</t>
  </si>
  <si>
    <t>Turkey Pesto</t>
  </si>
  <si>
    <t>Tuna with Granny Smith Apples</t>
  </si>
  <si>
    <t>Chicken Caesar Wrap</t>
  </si>
  <si>
    <t>Vegetarian Hummus Wrap</t>
  </si>
  <si>
    <t>Middle Eastern Wrap</t>
  </si>
  <si>
    <t>Spicy Thai Tofu Wrap</t>
  </si>
  <si>
    <t>Tuna</t>
  </si>
  <si>
    <t>Dijon Egg Salad</t>
  </si>
  <si>
    <t>Our Homemade Chicken Salad</t>
  </si>
  <si>
    <t>Ham and Cheese</t>
  </si>
  <si>
    <t>Turkey</t>
  </si>
  <si>
    <t>Turkey Club</t>
  </si>
  <si>
    <t>Roast Beef</t>
  </si>
  <si>
    <t>Vegetarian</t>
  </si>
  <si>
    <t>Our sandwiches can be made on wraps, Tuscan bread, bagels, white, whole wheat, or marble rye bread</t>
  </si>
  <si>
    <t>See following pages for more detail on quantities, etc.</t>
  </si>
  <si>
    <t>508-548-8485</t>
  </si>
  <si>
    <t>CONTACT PERSONS: Marilyn or John</t>
  </si>
  <si>
    <t>12 people:</t>
  </si>
  <si>
    <t>BREAKFAST:</t>
  </si>
  <si>
    <t>Fruit for 12 @ 1.75 per person</t>
  </si>
  <si>
    <t>12 Assorted bagels, cut</t>
  </si>
  <si>
    <t>Cream Cheese 1#</t>
  </si>
  <si>
    <t xml:space="preserve">   Plain 1/2</t>
  </si>
  <si>
    <t xml:space="preserve">   Scallion &amp; Chive 1/2</t>
  </si>
  <si>
    <t>Muffins- mini 24 @.60</t>
  </si>
  <si>
    <t>Danish- 3 large cut in half @1.70 ea</t>
  </si>
  <si>
    <t>Preparation fee</t>
  </si>
  <si>
    <t>Total w/o delivery</t>
  </si>
  <si>
    <t>The price above does not include plastic plates, silverware, or napkins.</t>
  </si>
  <si>
    <t>If you would like them priced in please let me know.</t>
  </si>
  <si>
    <t>SANDWICH PLATTERS:</t>
  </si>
  <si>
    <t>12 sandwiches from our menu, cut in half</t>
  </si>
  <si>
    <t xml:space="preserve">our selection or yours </t>
  </si>
  <si>
    <t>or 7.50 per person</t>
  </si>
  <si>
    <t>12 small bags of chips</t>
  </si>
  <si>
    <t>10 sandwiches cut in half</t>
  </si>
  <si>
    <t>4 1/2 garden salads/dressing</t>
  </si>
  <si>
    <t>DESSERTS:</t>
  </si>
  <si>
    <t>Mini Brownies, Lemon Squares</t>
  </si>
  <si>
    <t xml:space="preserve">  Pecan Triangles- 36 pieces</t>
  </si>
  <si>
    <t>or 1.50 per person</t>
  </si>
  <si>
    <t>12 medium sized cookies</t>
  </si>
  <si>
    <t>or .80 per person</t>
  </si>
  <si>
    <r>
      <t>Fruit bowls</t>
    </r>
    <r>
      <rPr>
        <sz val="11"/>
        <color theme="1"/>
        <rFont val="Calibri"/>
        <family val="2"/>
        <scheme val="minor"/>
      </rPr>
      <t xml:space="preserve"> @ 1.75 pp</t>
    </r>
  </si>
  <si>
    <t>Granola- 1 large silver bowl 2/3 full</t>
  </si>
  <si>
    <t>Yogurt- 1 large Stoneyfield in silver bowl</t>
  </si>
  <si>
    <r>
      <t>Breakfast:</t>
    </r>
    <r>
      <rPr>
        <sz val="11"/>
        <color theme="1"/>
        <rFont val="Calibri"/>
        <family val="2"/>
        <scheme val="minor"/>
      </rPr>
      <t xml:space="preserve"> We use wicker baskets, pretty glassware, and decorative platters.</t>
    </r>
  </si>
  <si>
    <t>Everything is fully decorated and overwrapped in plastic. You just need to take the</t>
  </si>
  <si>
    <t>plastic off to enjoy the morning.</t>
  </si>
  <si>
    <t>Baskets and all service items need to be returned in the following days.</t>
  </si>
  <si>
    <t xml:space="preserve">  Mon-Sat 6:30-5:30 or Sunday by 3:30</t>
  </si>
  <si>
    <r>
      <t>Lunch:</t>
    </r>
    <r>
      <rPr>
        <sz val="10"/>
        <rFont val="Arial"/>
        <family val="2"/>
      </rPr>
      <t xml:space="preserve"> We use disposable plastic platters.</t>
    </r>
  </si>
  <si>
    <t>or $5.58 per person</t>
  </si>
  <si>
    <t>25 people:</t>
  </si>
  <si>
    <t>Fruit for 25 @ 1.75 per person</t>
  </si>
  <si>
    <t>25 Assorted bagels, cut</t>
  </si>
  <si>
    <t>Cream Cheese 1 3/4#</t>
  </si>
  <si>
    <t xml:space="preserve">   Plain 1</t>
  </si>
  <si>
    <t xml:space="preserve">   Scallion &amp; Chive 3/4</t>
  </si>
  <si>
    <t>Muffins- mini 50</t>
  </si>
  <si>
    <t>Danish- 6 large cut in half</t>
  </si>
  <si>
    <t>25 sandwiches from our menu, cut in half</t>
  </si>
  <si>
    <t>25 small bags of chips</t>
  </si>
  <si>
    <t>21 sandwiches cut in half</t>
  </si>
  <si>
    <t>8 1/2 garden salads/dressing</t>
  </si>
  <si>
    <t>Optional Desserts:</t>
  </si>
  <si>
    <t xml:space="preserve">  Pecan Triangles- 76 pieces</t>
  </si>
  <si>
    <t>per person</t>
  </si>
  <si>
    <t>25 medium sized cookies</t>
  </si>
  <si>
    <t>40 people:</t>
  </si>
  <si>
    <t>Fruit for 40 @ 1.75 per person</t>
  </si>
  <si>
    <t>40 Assorted bagels, cut</t>
  </si>
  <si>
    <t>Cream Cheese 3.5#</t>
  </si>
  <si>
    <t xml:space="preserve">   Plain 1.5</t>
  </si>
  <si>
    <t xml:space="preserve">   Scallion &amp; Chive 1</t>
  </si>
  <si>
    <t xml:space="preserve">   Lite Veggie 1</t>
  </si>
  <si>
    <t>Muffins- mini 80</t>
  </si>
  <si>
    <t>Danish- 10 large cut in half</t>
  </si>
  <si>
    <t>40 sandwiches from our menu, cut in half</t>
  </si>
  <si>
    <t>40 small bags of chips</t>
  </si>
  <si>
    <t>34 sandwiches cut in half</t>
  </si>
  <si>
    <t>12 1/2 garden salads/ dressing</t>
  </si>
  <si>
    <t xml:space="preserve">  Pecan Triangles- 120 pieces</t>
  </si>
  <si>
    <t>40 medium sized cookies</t>
  </si>
  <si>
    <t>50 people:</t>
  </si>
  <si>
    <t>Fruit for 50 @ 1.75 per person</t>
  </si>
  <si>
    <t>50 Assorted bagels, cut</t>
  </si>
  <si>
    <t>Cream Cheese 4#</t>
  </si>
  <si>
    <t xml:space="preserve">   Scallion &amp; Chive 1.5</t>
  </si>
  <si>
    <t>Muffins- mini 96</t>
  </si>
  <si>
    <t>Danish- 15 large cut in half</t>
  </si>
  <si>
    <t>50 sandwiches from our menu, cut in half</t>
  </si>
  <si>
    <t>50 small bags of chips</t>
  </si>
  <si>
    <t>40 sandwiches cut in half</t>
  </si>
  <si>
    <t>16 1/2 garden salads/ dressing</t>
  </si>
  <si>
    <t xml:space="preserve">         </t>
  </si>
  <si>
    <t xml:space="preserve">  Pecan Triangles- 160 pieces</t>
  </si>
  <si>
    <t>50 medium sized cookies</t>
  </si>
  <si>
    <t>or 5.58 per person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</si>
</sst>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5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 applyAlignment="1" applyProtection="1"/>
    <xf numFmtId="0" fontId="2" fillId="0" borderId="0" xfId="0" applyFont="1"/>
    <xf numFmtId="44" fontId="4" fillId="0" borderId="0" xfId="2" applyFont="1"/>
    <xf numFmtId="0" fontId="5" fillId="0" borderId="0" xfId="0" applyFont="1"/>
    <xf numFmtId="44" fontId="5" fillId="0" borderId="0" xfId="2" applyFont="1"/>
    <xf numFmtId="0" fontId="6" fillId="0" borderId="0" xfId="0" applyFont="1"/>
    <xf numFmtId="44" fontId="4" fillId="0" borderId="1" xfId="2" applyFont="1" applyBorder="1"/>
    <xf numFmtId="44" fontId="5" fillId="0" borderId="0" xfId="2" applyFont="1" applyBorder="1"/>
    <xf numFmtId="44" fontId="4" fillId="0" borderId="0" xfId="2" applyFont="1" applyBorder="1"/>
    <xf numFmtId="44" fontId="4" fillId="0" borderId="2" xfId="2" applyFont="1" applyBorder="1"/>
    <xf numFmtId="44" fontId="7" fillId="0" borderId="0" xfId="2" applyFont="1" applyBorder="1"/>
    <xf numFmtId="0" fontId="7" fillId="0" borderId="0" xfId="0" applyFont="1"/>
    <xf numFmtId="0" fontId="7" fillId="0" borderId="0" xfId="0" applyFont="1" applyFill="1" applyBorder="1"/>
    <xf numFmtId="44" fontId="0" fillId="0" borderId="0" xfId="2" applyFont="1"/>
    <xf numFmtId="0" fontId="8" fillId="0" borderId="0" xfId="0" applyFont="1"/>
    <xf numFmtId="44" fontId="0" fillId="0" borderId="0" xfId="0" applyNumberForma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xbagels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activeCell="A40" sqref="A40"/>
    </sheetView>
  </sheetViews>
  <sheetFormatPr defaultRowHeight="1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s="1" t="s">
        <v>5</v>
      </c>
    </row>
    <row r="7" spans="1:1">
      <c r="A7" t="s">
        <v>6</v>
      </c>
    </row>
    <row r="9" spans="1:1">
      <c r="A9" t="s">
        <v>7</v>
      </c>
    </row>
    <row r="11" spans="1:1">
      <c r="A11" s="2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8" spans="1:5">
      <c r="A18" s="2" t="s">
        <v>14</v>
      </c>
      <c r="B18" s="2"/>
    </row>
    <row r="19" spans="1:5">
      <c r="A19" t="s">
        <v>15</v>
      </c>
    </row>
    <row r="20" spans="1:5">
      <c r="A20" t="s">
        <v>16</v>
      </c>
    </row>
    <row r="21" spans="1:5">
      <c r="A21" t="s">
        <v>17</v>
      </c>
    </row>
    <row r="22" spans="1:5">
      <c r="A22" t="s">
        <v>18</v>
      </c>
    </row>
    <row r="23" spans="1:5">
      <c r="A23" t="s">
        <v>19</v>
      </c>
    </row>
    <row r="24" spans="1:5">
      <c r="A24" t="s">
        <v>22</v>
      </c>
      <c r="C24" t="s">
        <v>20</v>
      </c>
      <c r="D24" t="s">
        <v>21</v>
      </c>
    </row>
    <row r="25" spans="1:5">
      <c r="A25" t="s">
        <v>23</v>
      </c>
      <c r="D25" t="s">
        <v>24</v>
      </c>
    </row>
    <row r="27" spans="1:5">
      <c r="A27" s="2" t="s">
        <v>25</v>
      </c>
    </row>
    <row r="28" spans="1:5">
      <c r="A28" t="s">
        <v>26</v>
      </c>
      <c r="E28" t="s">
        <v>35</v>
      </c>
    </row>
    <row r="29" spans="1:5">
      <c r="A29" t="s">
        <v>27</v>
      </c>
      <c r="E29" t="s">
        <v>36</v>
      </c>
    </row>
    <row r="30" spans="1:5">
      <c r="A30" t="s">
        <v>28</v>
      </c>
      <c r="E30" t="s">
        <v>37</v>
      </c>
    </row>
    <row r="31" spans="1:5">
      <c r="A31" t="s">
        <v>29</v>
      </c>
      <c r="E31" t="s">
        <v>38</v>
      </c>
    </row>
    <row r="32" spans="1:5">
      <c r="A32" t="s">
        <v>30</v>
      </c>
      <c r="E32" t="s">
        <v>39</v>
      </c>
    </row>
    <row r="33" spans="1:5">
      <c r="A33" t="s">
        <v>31</v>
      </c>
      <c r="E33" t="s">
        <v>40</v>
      </c>
    </row>
    <row r="34" spans="1:5">
      <c r="A34" t="s">
        <v>32</v>
      </c>
      <c r="E34" t="s">
        <v>41</v>
      </c>
    </row>
    <row r="35" spans="1:5">
      <c r="A35" t="s">
        <v>33</v>
      </c>
      <c r="E35" t="s">
        <v>42</v>
      </c>
    </row>
    <row r="36" spans="1:5">
      <c r="A36" t="s">
        <v>34</v>
      </c>
    </row>
    <row r="38" spans="1:5">
      <c r="A38" t="s">
        <v>43</v>
      </c>
    </row>
    <row r="40" spans="1:5">
      <c r="A40" t="s">
        <v>44</v>
      </c>
    </row>
  </sheetData>
  <hyperlinks>
    <hyperlink ref="A6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8"/>
  <sheetViews>
    <sheetView workbookViewId="0">
      <selection activeCell="E39" sqref="E39"/>
    </sheetView>
  </sheetViews>
  <sheetFormatPr defaultRowHeight="15"/>
  <sheetData>
    <row r="1" spans="1:7">
      <c r="A1" t="s">
        <v>0</v>
      </c>
      <c r="B1" s="3"/>
    </row>
    <row r="2" spans="1:7">
      <c r="A2" t="s">
        <v>1</v>
      </c>
      <c r="B2" s="3"/>
    </row>
    <row r="3" spans="1:7">
      <c r="A3" t="s">
        <v>2</v>
      </c>
      <c r="B3" s="3"/>
    </row>
    <row r="4" spans="1:7">
      <c r="A4" t="s">
        <v>45</v>
      </c>
      <c r="B4" s="3"/>
    </row>
    <row r="5" spans="1:7">
      <c r="A5" t="s">
        <v>4</v>
      </c>
      <c r="B5" s="3"/>
    </row>
    <row r="6" spans="1:7">
      <c r="A6" t="s">
        <v>5</v>
      </c>
      <c r="B6" s="3"/>
    </row>
    <row r="7" spans="1:7">
      <c r="A7" t="s">
        <v>46</v>
      </c>
      <c r="B7" s="3"/>
    </row>
    <row r="8" spans="1:7">
      <c r="A8" s="4"/>
      <c r="B8" s="5"/>
      <c r="C8" s="4"/>
      <c r="D8" s="4"/>
      <c r="E8" s="4"/>
      <c r="F8" s="4"/>
      <c r="G8" s="4"/>
    </row>
    <row r="9" spans="1:7">
      <c r="A9" s="6" t="s">
        <v>47</v>
      </c>
      <c r="B9" s="3"/>
    </row>
    <row r="10" spans="1:7">
      <c r="A10" s="4"/>
      <c r="B10" s="4"/>
      <c r="C10" s="4"/>
      <c r="D10" s="4"/>
      <c r="E10" s="4"/>
      <c r="F10" s="4"/>
      <c r="G10" s="4"/>
    </row>
    <row r="11" spans="1:7">
      <c r="A11" s="6" t="s">
        <v>48</v>
      </c>
      <c r="B11" s="6"/>
      <c r="C11" s="6"/>
      <c r="D11" s="6"/>
      <c r="E11" s="6"/>
      <c r="F11" s="6"/>
      <c r="G11" s="6"/>
    </row>
    <row r="12" spans="1:7">
      <c r="A12" t="s">
        <v>49</v>
      </c>
      <c r="E12" s="3">
        <f>SUM(12*1.75)</f>
        <v>21</v>
      </c>
    </row>
    <row r="13" spans="1:7">
      <c r="A13" t="s">
        <v>50</v>
      </c>
      <c r="E13" s="3">
        <f>SUM(12*1.04)</f>
        <v>12.48</v>
      </c>
    </row>
    <row r="14" spans="1:7">
      <c r="A14" t="s">
        <v>51</v>
      </c>
      <c r="B14" s="3"/>
    </row>
    <row r="15" spans="1:7">
      <c r="A15" t="s">
        <v>52</v>
      </c>
      <c r="E15" s="3">
        <f>SUM(0.5*6.8)</f>
        <v>3.4</v>
      </c>
    </row>
    <row r="16" spans="1:7">
      <c r="A16" t="s">
        <v>53</v>
      </c>
      <c r="E16" s="3">
        <f>SUM(0.5*7.8)</f>
        <v>3.9</v>
      </c>
    </row>
    <row r="17" spans="1:7">
      <c r="A17" t="s">
        <v>54</v>
      </c>
      <c r="E17" s="3">
        <f>SUM(24*0.6)</f>
        <v>14.399999999999999</v>
      </c>
    </row>
    <row r="18" spans="1:7">
      <c r="A18" t="s">
        <v>55</v>
      </c>
      <c r="E18" s="3">
        <f>SUM(3*1.7)</f>
        <v>5.0999999999999996</v>
      </c>
    </row>
    <row r="19" spans="1:7" ht="15.75" thickBot="1">
      <c r="A19" t="s">
        <v>56</v>
      </c>
      <c r="E19" s="3">
        <v>10</v>
      </c>
    </row>
    <row r="20" spans="1:7" ht="15.75" thickBot="1">
      <c r="A20" t="s">
        <v>57</v>
      </c>
      <c r="E20" s="7">
        <v>66.959999999999994</v>
      </c>
      <c r="G20" t="s">
        <v>82</v>
      </c>
    </row>
    <row r="21" spans="1:7">
      <c r="A21" s="4"/>
      <c r="B21" s="8"/>
      <c r="C21" s="4"/>
      <c r="D21" s="4"/>
      <c r="E21" s="4"/>
      <c r="F21" s="4"/>
      <c r="G21" s="4"/>
    </row>
    <row r="22" spans="1:7">
      <c r="A22" t="s">
        <v>58</v>
      </c>
      <c r="B22" s="9"/>
    </row>
    <row r="23" spans="1:7">
      <c r="A23" t="s">
        <v>59</v>
      </c>
      <c r="B23" s="9"/>
    </row>
    <row r="24" spans="1:7">
      <c r="B24" s="9"/>
    </row>
    <row r="25" spans="1:7">
      <c r="A25" s="6" t="s">
        <v>60</v>
      </c>
      <c r="B25" s="9"/>
    </row>
    <row r="26" spans="1:7">
      <c r="A26" t="s">
        <v>61</v>
      </c>
      <c r="B26" s="9"/>
    </row>
    <row r="27" spans="1:7">
      <c r="A27" t="s">
        <v>62</v>
      </c>
      <c r="E27" s="10">
        <f>SUM(7.5*12)</f>
        <v>90</v>
      </c>
      <c r="G27" t="s">
        <v>63</v>
      </c>
    </row>
    <row r="28" spans="1:7">
      <c r="A28" t="s">
        <v>64</v>
      </c>
      <c r="B28" s="9"/>
    </row>
    <row r="29" spans="1:7">
      <c r="A29" s="6" t="s">
        <v>19</v>
      </c>
      <c r="B29" s="11"/>
      <c r="C29" s="12"/>
      <c r="D29" s="12"/>
      <c r="E29" s="12"/>
      <c r="F29" s="12"/>
      <c r="G29" s="12"/>
    </row>
    <row r="30" spans="1:7">
      <c r="A30" s="12" t="s">
        <v>65</v>
      </c>
      <c r="D30" s="12"/>
      <c r="E30" s="10">
        <f>SUM(7.5*12)</f>
        <v>90</v>
      </c>
      <c r="F30" s="12"/>
      <c r="G30" t="s">
        <v>63</v>
      </c>
    </row>
    <row r="31" spans="1:7">
      <c r="A31" s="12" t="s">
        <v>64</v>
      </c>
      <c r="B31" s="11"/>
      <c r="C31" s="12"/>
      <c r="D31" s="12"/>
      <c r="E31" s="12"/>
      <c r="F31" s="12"/>
      <c r="G31" s="12"/>
    </row>
    <row r="32" spans="1:7">
      <c r="A32" s="13" t="s">
        <v>66</v>
      </c>
      <c r="B32" s="11"/>
      <c r="C32" s="12"/>
      <c r="D32" s="12"/>
      <c r="E32" s="12"/>
      <c r="F32" s="12"/>
      <c r="G32" s="12"/>
    </row>
    <row r="33" spans="1:7">
      <c r="A33" s="13"/>
      <c r="B33" s="11"/>
      <c r="C33" s="12"/>
      <c r="D33" s="12"/>
      <c r="E33" s="12"/>
      <c r="F33" s="12"/>
      <c r="G33" s="12"/>
    </row>
    <row r="34" spans="1:7">
      <c r="A34" s="6" t="s">
        <v>67</v>
      </c>
      <c r="B34" s="14"/>
    </row>
    <row r="35" spans="1:7">
      <c r="A35" t="s">
        <v>68</v>
      </c>
      <c r="B35" s="14"/>
    </row>
    <row r="36" spans="1:7">
      <c r="A36" t="s">
        <v>69</v>
      </c>
      <c r="F36" s="14">
        <v>18</v>
      </c>
      <c r="G36" t="s">
        <v>70</v>
      </c>
    </row>
    <row r="37" spans="1:7">
      <c r="A37" t="s">
        <v>71</v>
      </c>
      <c r="F37" s="14">
        <v>9.6</v>
      </c>
      <c r="G37" t="s">
        <v>72</v>
      </c>
    </row>
    <row r="38" spans="1:7">
      <c r="A38" s="6" t="s">
        <v>73</v>
      </c>
      <c r="F38" s="14">
        <v>21</v>
      </c>
    </row>
    <row r="39" spans="1:7">
      <c r="A39" s="6" t="s">
        <v>74</v>
      </c>
      <c r="F39" s="14">
        <v>5</v>
      </c>
    </row>
    <row r="40" spans="1:7">
      <c r="A40" s="6" t="s">
        <v>75</v>
      </c>
      <c r="F40" s="14">
        <v>4</v>
      </c>
    </row>
    <row r="41" spans="1:7">
      <c r="A41" s="6"/>
      <c r="B41" s="14"/>
    </row>
    <row r="42" spans="1:7">
      <c r="B42" s="14"/>
    </row>
    <row r="43" spans="1:7">
      <c r="A43" s="15" t="s">
        <v>76</v>
      </c>
      <c r="B43" s="14"/>
    </row>
    <row r="44" spans="1:7">
      <c r="A44" t="s">
        <v>77</v>
      </c>
      <c r="B44" s="14"/>
    </row>
    <row r="45" spans="1:7">
      <c r="A45" t="s">
        <v>78</v>
      </c>
      <c r="B45" s="14"/>
    </row>
    <row r="46" spans="1:7">
      <c r="A46" t="s">
        <v>79</v>
      </c>
      <c r="B46" s="14"/>
    </row>
    <row r="47" spans="1:7">
      <c r="A47" t="s">
        <v>80</v>
      </c>
      <c r="B47" s="14"/>
    </row>
    <row r="48" spans="1:7">
      <c r="A48" s="15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selection activeCell="F36" sqref="F36"/>
    </sheetView>
  </sheetViews>
  <sheetFormatPr defaultRowHeight="15"/>
  <sheetData>
    <row r="1" spans="1:5">
      <c r="A1" t="s">
        <v>0</v>
      </c>
      <c r="B1" s="3"/>
    </row>
    <row r="2" spans="1:5">
      <c r="A2" t="s">
        <v>1</v>
      </c>
      <c r="B2" s="3"/>
    </row>
    <row r="3" spans="1:5">
      <c r="A3" t="s">
        <v>2</v>
      </c>
      <c r="B3" s="3"/>
    </row>
    <row r="4" spans="1:5">
      <c r="A4" t="s">
        <v>45</v>
      </c>
      <c r="B4" s="3"/>
    </row>
    <row r="5" spans="1:5">
      <c r="A5" t="s">
        <v>4</v>
      </c>
      <c r="B5" s="3"/>
    </row>
    <row r="6" spans="1:5">
      <c r="A6" t="s">
        <v>5</v>
      </c>
      <c r="B6" s="3"/>
    </row>
    <row r="7" spans="1:5">
      <c r="A7" t="s">
        <v>46</v>
      </c>
      <c r="B7" s="3"/>
    </row>
    <row r="8" spans="1:5">
      <c r="B8" s="3"/>
    </row>
    <row r="9" spans="1:5">
      <c r="A9" s="6" t="s">
        <v>83</v>
      </c>
      <c r="B9" s="3"/>
    </row>
    <row r="10" spans="1:5">
      <c r="A10" s="6"/>
      <c r="B10" s="3"/>
    </row>
    <row r="11" spans="1:5">
      <c r="A11" s="6" t="s">
        <v>48</v>
      </c>
    </row>
    <row r="12" spans="1:5">
      <c r="A12" t="s">
        <v>84</v>
      </c>
      <c r="E12" s="3">
        <f>SUM(25*1.75)</f>
        <v>43.75</v>
      </c>
    </row>
    <row r="13" spans="1:5">
      <c r="A13" t="s">
        <v>85</v>
      </c>
      <c r="E13" s="3">
        <f>SUM(25*1.04)</f>
        <v>26</v>
      </c>
    </row>
    <row r="14" spans="1:5">
      <c r="A14" t="s">
        <v>86</v>
      </c>
      <c r="B14" s="3"/>
    </row>
    <row r="15" spans="1:5">
      <c r="A15" t="s">
        <v>87</v>
      </c>
      <c r="E15" s="3">
        <f>SUM(1*6.8)</f>
        <v>6.8</v>
      </c>
    </row>
    <row r="16" spans="1:5">
      <c r="A16" t="s">
        <v>88</v>
      </c>
      <c r="E16" s="3">
        <f>SUM(1*7.8)</f>
        <v>7.8</v>
      </c>
    </row>
    <row r="17" spans="1:7">
      <c r="A17" t="s">
        <v>89</v>
      </c>
      <c r="E17" s="3">
        <f>SUM(50*0.6)</f>
        <v>30</v>
      </c>
    </row>
    <row r="18" spans="1:7">
      <c r="A18" t="s">
        <v>90</v>
      </c>
      <c r="E18" s="3">
        <f>SUM(6*1.7)</f>
        <v>10.199999999999999</v>
      </c>
    </row>
    <row r="19" spans="1:7" ht="15.75" thickBot="1">
      <c r="A19" t="s">
        <v>56</v>
      </c>
      <c r="E19" s="3">
        <v>15</v>
      </c>
    </row>
    <row r="20" spans="1:7" ht="15.75" thickBot="1">
      <c r="A20" t="s">
        <v>57</v>
      </c>
      <c r="E20" s="7">
        <v>139.5</v>
      </c>
      <c r="F20" t="s">
        <v>82</v>
      </c>
    </row>
    <row r="22" spans="1:7">
      <c r="A22" t="s">
        <v>58</v>
      </c>
      <c r="B22" s="9"/>
    </row>
    <row r="23" spans="1:7">
      <c r="A23" t="s">
        <v>59</v>
      </c>
      <c r="B23" s="9"/>
    </row>
    <row r="24" spans="1:7">
      <c r="B24" s="9"/>
    </row>
    <row r="25" spans="1:7">
      <c r="A25" s="6" t="s">
        <v>60</v>
      </c>
      <c r="B25" s="9"/>
    </row>
    <row r="26" spans="1:7">
      <c r="A26" t="s">
        <v>91</v>
      </c>
      <c r="B26" s="9"/>
    </row>
    <row r="27" spans="1:7">
      <c r="A27" t="s">
        <v>62</v>
      </c>
      <c r="E27" s="10">
        <f>SUM(25*7.5)</f>
        <v>187.5</v>
      </c>
      <c r="G27" t="s">
        <v>63</v>
      </c>
    </row>
    <row r="28" spans="1:7">
      <c r="A28" t="s">
        <v>92</v>
      </c>
      <c r="B28" s="9"/>
    </row>
    <row r="29" spans="1:7">
      <c r="A29" s="6" t="s">
        <v>19</v>
      </c>
      <c r="B29" s="11"/>
      <c r="C29" s="12"/>
      <c r="D29" s="12"/>
      <c r="E29" s="12"/>
    </row>
    <row r="30" spans="1:7">
      <c r="A30" s="12" t="s">
        <v>93</v>
      </c>
      <c r="D30" s="12"/>
      <c r="E30" s="10">
        <f>SUM(25*7.5)</f>
        <v>187.5</v>
      </c>
      <c r="G30" t="s">
        <v>63</v>
      </c>
    </row>
    <row r="31" spans="1:7">
      <c r="A31" s="12" t="s">
        <v>92</v>
      </c>
      <c r="B31" s="11"/>
      <c r="C31" s="12"/>
      <c r="D31" s="12"/>
      <c r="E31" s="12"/>
    </row>
    <row r="32" spans="1:7">
      <c r="A32" s="13" t="s">
        <v>94</v>
      </c>
      <c r="B32" s="11"/>
      <c r="C32" s="12"/>
      <c r="D32" s="12"/>
      <c r="E32" s="12"/>
    </row>
    <row r="33" spans="1:9">
      <c r="A33" s="13"/>
      <c r="B33" s="11"/>
      <c r="C33" s="12"/>
      <c r="D33" s="12"/>
      <c r="E33" s="12"/>
    </row>
    <row r="34" spans="1:9">
      <c r="A34" t="s">
        <v>95</v>
      </c>
      <c r="B34" s="14"/>
    </row>
    <row r="35" spans="1:9">
      <c r="A35" t="s">
        <v>68</v>
      </c>
      <c r="B35" s="14"/>
    </row>
    <row r="36" spans="1:9">
      <c r="A36" t="s">
        <v>96</v>
      </c>
      <c r="F36" s="14">
        <v>37.5</v>
      </c>
      <c r="H36" s="16">
        <f>SUM(F36/25)</f>
        <v>1.5</v>
      </c>
      <c r="I36" t="s">
        <v>97</v>
      </c>
    </row>
    <row r="37" spans="1:9">
      <c r="A37" t="s">
        <v>98</v>
      </c>
      <c r="F37" s="14">
        <v>20</v>
      </c>
      <c r="H37" t="s">
        <v>72</v>
      </c>
    </row>
    <row r="38" spans="1:9">
      <c r="A38" s="6" t="s">
        <v>73</v>
      </c>
      <c r="F38" s="14">
        <v>43.75</v>
      </c>
    </row>
    <row r="39" spans="1:9">
      <c r="A39" s="6" t="s">
        <v>74</v>
      </c>
      <c r="F39" s="14">
        <v>5</v>
      </c>
    </row>
    <row r="40" spans="1:9">
      <c r="A40" s="6" t="s">
        <v>75</v>
      </c>
      <c r="C40" s="14"/>
      <c r="F40" s="14">
        <v>4</v>
      </c>
    </row>
    <row r="41" spans="1:9">
      <c r="A41" s="6"/>
      <c r="B41" s="14"/>
    </row>
    <row r="42" spans="1:9">
      <c r="A42" s="15" t="s">
        <v>76</v>
      </c>
      <c r="B42" s="14"/>
    </row>
    <row r="43" spans="1:9">
      <c r="A43" t="s">
        <v>77</v>
      </c>
      <c r="B43" s="14"/>
    </row>
    <row r="44" spans="1:9">
      <c r="A44" t="s">
        <v>78</v>
      </c>
      <c r="B44" s="14"/>
    </row>
    <row r="45" spans="1:9">
      <c r="A45" t="s">
        <v>79</v>
      </c>
      <c r="B45" s="14"/>
    </row>
    <row r="46" spans="1:9">
      <c r="A46" t="s">
        <v>80</v>
      </c>
      <c r="B46" s="14"/>
    </row>
    <row r="47" spans="1:9">
      <c r="A47" s="15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7"/>
  <sheetViews>
    <sheetView topLeftCell="A4" workbookViewId="0">
      <selection activeCell="G20" sqref="G20"/>
    </sheetView>
  </sheetViews>
  <sheetFormatPr defaultRowHeight="15"/>
  <sheetData>
    <row r="1" spans="1:5">
      <c r="A1" t="s">
        <v>0</v>
      </c>
      <c r="B1" s="3"/>
    </row>
    <row r="2" spans="1:5">
      <c r="A2" t="s">
        <v>1</v>
      </c>
      <c r="B2" s="3"/>
    </row>
    <row r="3" spans="1:5">
      <c r="A3" t="s">
        <v>2</v>
      </c>
      <c r="B3" s="3"/>
    </row>
    <row r="4" spans="1:5">
      <c r="A4" t="s">
        <v>45</v>
      </c>
      <c r="B4" s="3"/>
    </row>
    <row r="5" spans="1:5">
      <c r="A5" t="s">
        <v>4</v>
      </c>
      <c r="B5" s="3"/>
    </row>
    <row r="6" spans="1:5">
      <c r="A6" t="s">
        <v>5</v>
      </c>
      <c r="B6" s="3"/>
    </row>
    <row r="7" spans="1:5">
      <c r="A7" t="s">
        <v>46</v>
      </c>
      <c r="B7" s="3"/>
    </row>
    <row r="8" spans="1:5">
      <c r="B8" s="3"/>
    </row>
    <row r="9" spans="1:5">
      <c r="A9" s="6" t="s">
        <v>99</v>
      </c>
      <c r="B9" s="3"/>
    </row>
    <row r="11" spans="1:5">
      <c r="A11" t="s">
        <v>100</v>
      </c>
      <c r="E11" s="3">
        <f>SUM(40*1.75)</f>
        <v>70</v>
      </c>
    </row>
    <row r="12" spans="1:5">
      <c r="A12" t="s">
        <v>101</v>
      </c>
      <c r="E12" s="3">
        <f>SUM(40*1.04)</f>
        <v>41.6</v>
      </c>
    </row>
    <row r="13" spans="1:5">
      <c r="A13" t="s">
        <v>102</v>
      </c>
      <c r="B13" s="3"/>
    </row>
    <row r="14" spans="1:5">
      <c r="A14" t="s">
        <v>103</v>
      </c>
      <c r="E14" s="3">
        <f>SUM(1.5*6.8)</f>
        <v>10.199999999999999</v>
      </c>
    </row>
    <row r="15" spans="1:5">
      <c r="A15" t="s">
        <v>104</v>
      </c>
      <c r="E15" s="3">
        <f>SUM(1*7.8)</f>
        <v>7.8</v>
      </c>
    </row>
    <row r="16" spans="1:5">
      <c r="A16" t="s">
        <v>105</v>
      </c>
      <c r="E16" s="3">
        <f>SUM(1*9.2)</f>
        <v>9.1999999999999993</v>
      </c>
    </row>
    <row r="17" spans="1:8">
      <c r="A17" t="s">
        <v>106</v>
      </c>
      <c r="E17" s="3">
        <f>SUM(80*0.6)</f>
        <v>48</v>
      </c>
    </row>
    <row r="18" spans="1:8">
      <c r="A18" t="s">
        <v>107</v>
      </c>
      <c r="E18" s="3">
        <f>SUM(10*1.7)</f>
        <v>17</v>
      </c>
    </row>
    <row r="19" spans="1:8" ht="15.75" thickBot="1">
      <c r="A19" t="s">
        <v>56</v>
      </c>
      <c r="E19" s="3">
        <v>25</v>
      </c>
    </row>
    <row r="20" spans="1:8" ht="15.75" thickBot="1">
      <c r="A20" t="s">
        <v>57</v>
      </c>
      <c r="E20" s="7">
        <v>223.2</v>
      </c>
      <c r="H20" t="s">
        <v>82</v>
      </c>
    </row>
    <row r="22" spans="1:8">
      <c r="A22" t="s">
        <v>58</v>
      </c>
      <c r="B22" s="9"/>
    </row>
    <row r="23" spans="1:8">
      <c r="A23" t="s">
        <v>59</v>
      </c>
      <c r="B23" s="9"/>
    </row>
    <row r="24" spans="1:8">
      <c r="B24" s="14"/>
    </row>
    <row r="25" spans="1:8">
      <c r="A25" s="6" t="s">
        <v>60</v>
      </c>
      <c r="B25" s="9"/>
    </row>
    <row r="26" spans="1:8">
      <c r="A26" t="s">
        <v>108</v>
      </c>
      <c r="B26" s="9"/>
    </row>
    <row r="27" spans="1:8">
      <c r="A27" t="s">
        <v>62</v>
      </c>
      <c r="G27" s="10">
        <f>SUM(40*7.5)</f>
        <v>300</v>
      </c>
      <c r="H27" t="s">
        <v>63</v>
      </c>
    </row>
    <row r="28" spans="1:8">
      <c r="A28" t="s">
        <v>109</v>
      </c>
      <c r="B28" s="9"/>
    </row>
    <row r="29" spans="1:8">
      <c r="A29" s="6" t="s">
        <v>19</v>
      </c>
      <c r="B29" s="11"/>
      <c r="C29" s="12"/>
      <c r="D29" s="12"/>
      <c r="E29" s="12"/>
    </row>
    <row r="30" spans="1:8">
      <c r="A30" s="12" t="s">
        <v>110</v>
      </c>
      <c r="D30" s="12"/>
      <c r="E30" s="12"/>
      <c r="G30" s="10">
        <f>SUM(40*7.5)</f>
        <v>300</v>
      </c>
      <c r="H30" t="s">
        <v>63</v>
      </c>
    </row>
    <row r="31" spans="1:8">
      <c r="A31" s="12" t="s">
        <v>109</v>
      </c>
      <c r="B31" s="11"/>
      <c r="C31" s="12"/>
      <c r="D31" s="12"/>
      <c r="E31" s="12"/>
    </row>
    <row r="32" spans="1:8">
      <c r="A32" s="13" t="s">
        <v>111</v>
      </c>
      <c r="B32" s="11"/>
      <c r="C32" s="12"/>
      <c r="D32" s="12"/>
      <c r="E32" s="12"/>
    </row>
    <row r="33" spans="1:10">
      <c r="A33" s="13"/>
      <c r="B33" s="11"/>
      <c r="C33" s="12"/>
      <c r="D33" s="12"/>
      <c r="E33" s="12"/>
    </row>
    <row r="34" spans="1:10">
      <c r="A34" t="s">
        <v>95</v>
      </c>
      <c r="B34" s="14"/>
    </row>
    <row r="35" spans="1:10">
      <c r="A35" t="s">
        <v>68</v>
      </c>
      <c r="B35" s="14"/>
    </row>
    <row r="36" spans="1:10">
      <c r="A36" t="s">
        <v>112</v>
      </c>
      <c r="F36" s="14">
        <v>60</v>
      </c>
      <c r="I36" s="16">
        <f>SUM(F36/40)</f>
        <v>1.5</v>
      </c>
      <c r="J36" t="s">
        <v>97</v>
      </c>
    </row>
    <row r="37" spans="1:10">
      <c r="A37" t="s">
        <v>113</v>
      </c>
      <c r="F37" s="14">
        <v>32</v>
      </c>
      <c r="I37" t="s">
        <v>72</v>
      </c>
    </row>
    <row r="38" spans="1:10">
      <c r="A38" s="6" t="s">
        <v>73</v>
      </c>
      <c r="F38" s="14">
        <f>SUM(40*1.75)</f>
        <v>70</v>
      </c>
    </row>
    <row r="39" spans="1:10">
      <c r="A39" s="6" t="s">
        <v>74</v>
      </c>
      <c r="F39" s="14">
        <v>5</v>
      </c>
    </row>
    <row r="40" spans="1:10">
      <c r="A40" s="6" t="s">
        <v>75</v>
      </c>
      <c r="F40" s="14">
        <v>4</v>
      </c>
    </row>
    <row r="41" spans="1:10">
      <c r="B41" s="14"/>
      <c r="C41" s="16"/>
    </row>
    <row r="42" spans="1:10">
      <c r="A42" s="15" t="s">
        <v>76</v>
      </c>
      <c r="B42" s="14"/>
    </row>
    <row r="43" spans="1:10">
      <c r="A43" t="s">
        <v>77</v>
      </c>
      <c r="B43" s="14"/>
    </row>
    <row r="44" spans="1:10">
      <c r="A44" t="s">
        <v>78</v>
      </c>
      <c r="B44" s="14"/>
    </row>
    <row r="45" spans="1:10">
      <c r="A45" t="s">
        <v>79</v>
      </c>
      <c r="B45" s="14"/>
    </row>
    <row r="46" spans="1:10">
      <c r="A46" t="s">
        <v>80</v>
      </c>
      <c r="B46" s="14"/>
    </row>
    <row r="47" spans="1:10">
      <c r="A47" s="1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F43" sqref="F43"/>
    </sheetView>
  </sheetViews>
  <sheetFormatPr defaultRowHeight="15"/>
  <sheetData>
    <row r="1" spans="1:6">
      <c r="A1" t="s">
        <v>0</v>
      </c>
      <c r="B1" s="3"/>
    </row>
    <row r="2" spans="1:6">
      <c r="A2" t="s">
        <v>1</v>
      </c>
      <c r="B2" s="3"/>
    </row>
    <row r="3" spans="1:6">
      <c r="A3" t="s">
        <v>2</v>
      </c>
      <c r="B3" s="3"/>
    </row>
    <row r="4" spans="1:6">
      <c r="A4" t="s">
        <v>0</v>
      </c>
      <c r="B4" s="3"/>
    </row>
    <row r="5" spans="1:6">
      <c r="A5" t="s">
        <v>1</v>
      </c>
      <c r="B5" s="3"/>
    </row>
    <row r="6" spans="1:6">
      <c r="A6" t="s">
        <v>2</v>
      </c>
      <c r="B6" s="3"/>
    </row>
    <row r="7" spans="1:6">
      <c r="A7" t="s">
        <v>45</v>
      </c>
      <c r="B7" s="3"/>
    </row>
    <row r="8" spans="1:6">
      <c r="A8" t="s">
        <v>4</v>
      </c>
      <c r="B8" s="3"/>
    </row>
    <row r="9" spans="1:6">
      <c r="A9" t="s">
        <v>5</v>
      </c>
      <c r="B9" s="3"/>
    </row>
    <row r="10" spans="1:6">
      <c r="A10" t="s">
        <v>46</v>
      </c>
      <c r="B10" s="3"/>
    </row>
    <row r="11" spans="1:6">
      <c r="B11" s="3"/>
    </row>
    <row r="12" spans="1:6">
      <c r="A12" s="6" t="s">
        <v>114</v>
      </c>
      <c r="B12" s="3"/>
    </row>
    <row r="13" spans="1:6">
      <c r="B13" s="14"/>
    </row>
    <row r="14" spans="1:6">
      <c r="A14" t="s">
        <v>115</v>
      </c>
      <c r="F14" s="3">
        <f>SUM(50*1.75)</f>
        <v>87.5</v>
      </c>
    </row>
    <row r="15" spans="1:6">
      <c r="A15" t="s">
        <v>116</v>
      </c>
      <c r="F15" s="3">
        <f>SUM(50*1.04)</f>
        <v>52</v>
      </c>
    </row>
    <row r="16" spans="1:6">
      <c r="A16" t="s">
        <v>117</v>
      </c>
      <c r="B16" s="3"/>
    </row>
    <row r="17" spans="1:9">
      <c r="A17" t="s">
        <v>103</v>
      </c>
      <c r="F17" s="3">
        <f>SUM(1.5*6.8)</f>
        <v>10.199999999999999</v>
      </c>
    </row>
    <row r="18" spans="1:9">
      <c r="A18" t="s">
        <v>118</v>
      </c>
      <c r="F18" s="3">
        <f>SUM(1.5*7.8)</f>
        <v>11.7</v>
      </c>
    </row>
    <row r="19" spans="1:9">
      <c r="A19" t="s">
        <v>105</v>
      </c>
      <c r="F19" s="3">
        <f>SUM(1*9.2)</f>
        <v>9.1999999999999993</v>
      </c>
    </row>
    <row r="20" spans="1:9">
      <c r="A20" t="s">
        <v>119</v>
      </c>
      <c r="F20" s="3">
        <f>SUM(96*0.6)</f>
        <v>57.599999999999994</v>
      </c>
    </row>
    <row r="21" spans="1:9">
      <c r="A21" t="s">
        <v>120</v>
      </c>
      <c r="F21" s="3">
        <f>SUM(15*1.7)</f>
        <v>25.5</v>
      </c>
    </row>
    <row r="22" spans="1:9" ht="15.75" thickBot="1">
      <c r="A22" t="s">
        <v>56</v>
      </c>
      <c r="F22" s="3">
        <v>30</v>
      </c>
    </row>
    <row r="23" spans="1:9" ht="15.75" thickBot="1">
      <c r="A23" t="s">
        <v>57</v>
      </c>
      <c r="F23" s="7">
        <v>279</v>
      </c>
      <c r="G23" t="s">
        <v>128</v>
      </c>
    </row>
    <row r="24" spans="1:9">
      <c r="B24" s="9"/>
    </row>
    <row r="25" spans="1:9">
      <c r="A25" t="s">
        <v>58</v>
      </c>
      <c r="B25" s="9"/>
    </row>
    <row r="26" spans="1:9">
      <c r="A26" t="s">
        <v>59</v>
      </c>
      <c r="B26" s="9"/>
    </row>
    <row r="27" spans="1:9">
      <c r="B27" s="14"/>
    </row>
    <row r="28" spans="1:9">
      <c r="A28" s="6" t="s">
        <v>60</v>
      </c>
      <c r="B28" s="9"/>
    </row>
    <row r="29" spans="1:9">
      <c r="A29" t="s">
        <v>121</v>
      </c>
      <c r="B29" s="9"/>
    </row>
    <row r="30" spans="1:9">
      <c r="A30" t="s">
        <v>62</v>
      </c>
      <c r="F30" s="10">
        <f>SUM(50*7.5)</f>
        <v>375</v>
      </c>
      <c r="G30" t="s">
        <v>63</v>
      </c>
    </row>
    <row r="31" spans="1:9">
      <c r="A31" t="s">
        <v>122</v>
      </c>
      <c r="B31" s="9"/>
    </row>
    <row r="32" spans="1:9">
      <c r="A32" s="6" t="s">
        <v>19</v>
      </c>
      <c r="B32" s="11"/>
      <c r="C32" s="12"/>
      <c r="D32" s="12"/>
      <c r="E32" s="12"/>
      <c r="F32" s="12"/>
      <c r="G32" s="12"/>
      <c r="H32" s="12"/>
      <c r="I32" s="12"/>
    </row>
    <row r="33" spans="1:9">
      <c r="A33" s="12" t="s">
        <v>123</v>
      </c>
      <c r="D33" s="12"/>
      <c r="E33" s="12"/>
      <c r="F33" s="10">
        <f>SUM(50*7.5)</f>
        <v>375</v>
      </c>
      <c r="G33" t="s">
        <v>63</v>
      </c>
      <c r="H33" s="12"/>
      <c r="I33" s="12"/>
    </row>
    <row r="34" spans="1:9">
      <c r="A34" s="12" t="s">
        <v>122</v>
      </c>
      <c r="B34" s="11"/>
      <c r="C34" s="12"/>
      <c r="D34" s="12"/>
      <c r="E34" s="12"/>
      <c r="F34" s="12"/>
      <c r="G34" s="12"/>
      <c r="H34" s="12"/>
      <c r="I34" s="12"/>
    </row>
    <row r="35" spans="1:9">
      <c r="A35" s="13" t="s">
        <v>124</v>
      </c>
      <c r="B35" s="11"/>
      <c r="C35" s="12"/>
      <c r="D35" s="12"/>
      <c r="E35" s="12"/>
      <c r="F35" s="12"/>
      <c r="G35" s="12"/>
      <c r="H35" s="12"/>
      <c r="I35" s="12"/>
    </row>
    <row r="36" spans="1:9">
      <c r="A36" s="13"/>
      <c r="B36" s="11"/>
      <c r="C36" s="12"/>
      <c r="D36" s="12"/>
      <c r="E36" s="12"/>
      <c r="F36" s="12"/>
      <c r="G36" s="12"/>
      <c r="H36" s="12"/>
      <c r="I36" s="12"/>
    </row>
    <row r="37" spans="1:9">
      <c r="A37" t="s">
        <v>95</v>
      </c>
      <c r="B37" s="14"/>
      <c r="E37" t="s">
        <v>125</v>
      </c>
    </row>
    <row r="38" spans="1:9">
      <c r="A38" t="s">
        <v>68</v>
      </c>
      <c r="B38" s="14"/>
    </row>
    <row r="39" spans="1:9">
      <c r="A39" t="s">
        <v>126</v>
      </c>
      <c r="F39" s="14">
        <v>75</v>
      </c>
      <c r="G39" s="16">
        <f>SUM(F39/50)</f>
        <v>1.5</v>
      </c>
      <c r="H39" t="s">
        <v>97</v>
      </c>
    </row>
    <row r="40" spans="1:9">
      <c r="A40" t="s">
        <v>127</v>
      </c>
      <c r="F40" s="14">
        <v>40</v>
      </c>
      <c r="G40" t="s">
        <v>72</v>
      </c>
    </row>
    <row r="41" spans="1:9">
      <c r="A41" s="6" t="s">
        <v>73</v>
      </c>
      <c r="F41" s="14">
        <v>87.5</v>
      </c>
    </row>
    <row r="42" spans="1:9">
      <c r="A42" s="6" t="s">
        <v>74</v>
      </c>
      <c r="F42" s="14">
        <v>5</v>
      </c>
    </row>
    <row r="43" spans="1:9">
      <c r="A43" s="6" t="s">
        <v>75</v>
      </c>
      <c r="F43" s="14">
        <v>4</v>
      </c>
    </row>
    <row r="44" spans="1:9">
      <c r="B44" s="14"/>
      <c r="C44" s="16"/>
    </row>
    <row r="45" spans="1:9">
      <c r="B45" s="14"/>
    </row>
    <row r="46" spans="1:9">
      <c r="A46" s="15" t="s">
        <v>76</v>
      </c>
      <c r="B46" s="14"/>
    </row>
    <row r="47" spans="1:9">
      <c r="A47" t="s">
        <v>77</v>
      </c>
      <c r="B47" s="14"/>
    </row>
    <row r="48" spans="1:9">
      <c r="A48" t="s">
        <v>78</v>
      </c>
      <c r="B48" s="14"/>
    </row>
    <row r="49" spans="1:2">
      <c r="A49" t="s">
        <v>79</v>
      </c>
      <c r="B49" s="14"/>
    </row>
    <row r="50" spans="1:2">
      <c r="A50" t="s">
        <v>80</v>
      </c>
      <c r="B50" s="14"/>
    </row>
    <row r="51" spans="1:2">
      <c r="A51" s="1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Menu Ideas</vt:lpstr>
      <vt:lpstr>12 people</vt:lpstr>
      <vt:lpstr>25 people</vt:lpstr>
      <vt:lpstr>40 people</vt:lpstr>
      <vt:lpstr>50 people</vt:lpstr>
    </vt:vector>
  </TitlesOfParts>
  <Company>Woods Hole Oceanographic Institution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dbeaton</dc:creator>
  <cp:lastModifiedBy>dbeaton</cp:lastModifiedBy>
  <dcterms:created xsi:type="dcterms:W3CDTF">2009-12-17T13:46:14Z</dcterms:created>
  <dcterms:modified xsi:type="dcterms:W3CDTF">2009-12-17T17:17:14Z</dcterms:modified>
</cp:coreProperties>
</file>