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date1904="1" showInkAnnotation="0" autoCompressPictures="0"/>
  <bookViews>
    <workbookView xWindow="5540" yWindow="1280" windowWidth="25600" windowHeight="16060" tabRatio="500"/>
  </bookViews>
  <sheets>
    <sheet name="SIN-1" sheetId="1" r:id="rId1"/>
    <sheet name="NOC-18" sheetId="2" r:id="rId2"/>
    <sheet name="SNAP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3" l="1"/>
  <c r="D27" i="3"/>
  <c r="D26" i="3"/>
  <c r="D25" i="3"/>
  <c r="D24" i="3"/>
  <c r="D11" i="3"/>
  <c r="D10" i="3"/>
  <c r="D9" i="3"/>
  <c r="D8" i="3"/>
  <c r="D7" i="3"/>
  <c r="D32" i="2"/>
  <c r="D31" i="2"/>
  <c r="D30" i="2"/>
  <c r="D29" i="2"/>
  <c r="D28" i="2"/>
  <c r="D27" i="2"/>
  <c r="D19" i="2"/>
  <c r="D20" i="2"/>
  <c r="D21" i="2"/>
  <c r="D22" i="2"/>
  <c r="D23" i="2"/>
  <c r="D18" i="2"/>
  <c r="D13" i="2"/>
  <c r="D12" i="2"/>
  <c r="D11" i="2"/>
  <c r="D10" i="2"/>
  <c r="D9" i="2"/>
  <c r="D8" i="2"/>
  <c r="B106" i="1"/>
  <c r="C106" i="1"/>
  <c r="D106" i="1"/>
  <c r="B107" i="1"/>
  <c r="C107" i="1"/>
  <c r="D107" i="1"/>
  <c r="B108" i="1"/>
  <c r="C108" i="1"/>
  <c r="D108" i="1"/>
  <c r="B109" i="1"/>
  <c r="C109" i="1"/>
  <c r="D109" i="1"/>
  <c r="D64" i="1"/>
  <c r="D65" i="1"/>
  <c r="C73" i="1"/>
  <c r="D73" i="1"/>
  <c r="D66" i="1"/>
  <c r="D67" i="1"/>
  <c r="C74" i="1"/>
  <c r="D74" i="1"/>
  <c r="D68" i="1"/>
  <c r="D69" i="1"/>
  <c r="C75" i="1"/>
  <c r="D75" i="1"/>
  <c r="D62" i="1"/>
  <c r="D63" i="1"/>
  <c r="C72" i="1"/>
  <c r="D72" i="1"/>
  <c r="D81" i="1"/>
  <c r="D82" i="1"/>
  <c r="C90" i="1"/>
  <c r="D90" i="1"/>
  <c r="D83" i="1"/>
  <c r="D84" i="1"/>
  <c r="C91" i="1"/>
  <c r="D91" i="1"/>
  <c r="C85" i="1"/>
  <c r="D85" i="1"/>
  <c r="C86" i="1"/>
  <c r="D86" i="1"/>
  <c r="C92" i="1"/>
  <c r="D92" i="1"/>
  <c r="C79" i="1"/>
  <c r="D79" i="1"/>
  <c r="C80" i="1"/>
  <c r="D80" i="1"/>
  <c r="C89" i="1"/>
  <c r="D89" i="1"/>
  <c r="B92" i="1"/>
  <c r="B91" i="1"/>
  <c r="B90" i="1"/>
  <c r="B89" i="1"/>
  <c r="B75" i="1"/>
  <c r="B74" i="1"/>
  <c r="B73" i="1"/>
  <c r="B72" i="1"/>
  <c r="D16" i="1"/>
  <c r="D17" i="1"/>
  <c r="B23" i="1"/>
  <c r="D34" i="1"/>
  <c r="D35" i="1"/>
  <c r="B41" i="1"/>
  <c r="D14" i="1"/>
  <c r="D15" i="1"/>
  <c r="B22" i="1"/>
  <c r="D32" i="1"/>
  <c r="D33" i="1"/>
  <c r="B40" i="1"/>
  <c r="D12" i="1"/>
  <c r="D13" i="1"/>
  <c r="B21" i="1"/>
  <c r="D30" i="1"/>
  <c r="D31" i="1"/>
  <c r="B39" i="1"/>
  <c r="D10" i="1"/>
  <c r="D11" i="1"/>
  <c r="B20" i="1"/>
  <c r="D28" i="1"/>
  <c r="D29" i="1"/>
  <c r="B38" i="1"/>
  <c r="D45" i="1"/>
  <c r="D46" i="1"/>
  <c r="C55" i="1"/>
  <c r="D55" i="1"/>
  <c r="D47" i="1"/>
  <c r="D48" i="1"/>
  <c r="C56" i="1"/>
  <c r="D56" i="1"/>
  <c r="D49" i="1"/>
  <c r="D50" i="1"/>
  <c r="C57" i="1"/>
  <c r="D57" i="1"/>
  <c r="D51" i="1"/>
  <c r="D52" i="1"/>
  <c r="C58" i="1"/>
  <c r="D58" i="1"/>
  <c r="B58" i="1"/>
  <c r="B57" i="1"/>
  <c r="B56" i="1"/>
  <c r="B55" i="1"/>
  <c r="C39" i="1"/>
  <c r="D39" i="1"/>
  <c r="C40" i="1"/>
  <c r="D40" i="1"/>
  <c r="C41" i="1"/>
  <c r="D41" i="1"/>
  <c r="C38" i="1"/>
  <c r="D38" i="1"/>
  <c r="C21" i="1"/>
  <c r="D21" i="1"/>
  <c r="C22" i="1"/>
  <c r="D22" i="1"/>
  <c r="C23" i="1"/>
  <c r="D23" i="1"/>
  <c r="C20" i="1"/>
  <c r="D20" i="1"/>
</calcChain>
</file>

<file path=xl/sharedStrings.xml><?xml version="1.0" encoding="utf-8"?>
<sst xmlns="http://schemas.openxmlformats.org/spreadsheetml/2006/main" count="222" uniqueCount="96">
  <si>
    <t>1mM 1</t>
    <phoneticPr fontId="1" type="noConversion"/>
  </si>
  <si>
    <t>1mM 2</t>
    <phoneticPr fontId="1" type="noConversion"/>
  </si>
  <si>
    <t xml:space="preserve">1mM </t>
    <phoneticPr fontId="1" type="noConversion"/>
  </si>
  <si>
    <t xml:space="preserve">10uM </t>
    <phoneticPr fontId="1" type="noConversion"/>
  </si>
  <si>
    <t xml:space="preserve">100uM </t>
    <phoneticPr fontId="1" type="noConversion"/>
  </si>
  <si>
    <t>Treatment</t>
  </si>
  <si>
    <t>Treatment</t>
    <phoneticPr fontId="1" type="noConversion"/>
  </si>
  <si>
    <t>0uM 1</t>
  </si>
  <si>
    <t>0uM 1</t>
    <phoneticPr fontId="1" type="noConversion"/>
  </si>
  <si>
    <t>0uM 2</t>
  </si>
  <si>
    <t>0uM 2</t>
    <phoneticPr fontId="1" type="noConversion"/>
  </si>
  <si>
    <t>10 uM 1</t>
  </si>
  <si>
    <t>10 uM 1</t>
    <phoneticPr fontId="1" type="noConversion"/>
  </si>
  <si>
    <t>10uM 2</t>
  </si>
  <si>
    <t>10uM 2</t>
    <phoneticPr fontId="1" type="noConversion"/>
  </si>
  <si>
    <t>100 uM 1</t>
  </si>
  <si>
    <t>100 uM 1</t>
    <phoneticPr fontId="1" type="noConversion"/>
  </si>
  <si>
    <t>100 uM 2</t>
  </si>
  <si>
    <t>100 uM 2</t>
    <phoneticPr fontId="1" type="noConversion"/>
  </si>
  <si>
    <t>1mM 1</t>
  </si>
  <si>
    <t>1mM 1</t>
    <phoneticPr fontId="1" type="noConversion"/>
  </si>
  <si>
    <t>1mM 2</t>
  </si>
  <si>
    <t>1mM 2</t>
    <phoneticPr fontId="1" type="noConversion"/>
  </si>
  <si>
    <t>Stained</t>
    <phoneticPr fontId="1" type="noConversion"/>
  </si>
  <si>
    <t>Stained (Background subtracted)</t>
    <phoneticPr fontId="1" type="noConversion"/>
  </si>
  <si>
    <t>0uM</t>
  </si>
  <si>
    <t>0uM</t>
    <phoneticPr fontId="1" type="noConversion"/>
  </si>
  <si>
    <t>10uM</t>
  </si>
  <si>
    <t>10uM</t>
    <phoneticPr fontId="1" type="noConversion"/>
  </si>
  <si>
    <t>100uM</t>
  </si>
  <si>
    <t>100uM</t>
    <phoneticPr fontId="1" type="noConversion"/>
  </si>
  <si>
    <t>1mM</t>
  </si>
  <si>
    <t>1mM</t>
    <phoneticPr fontId="1" type="noConversion"/>
  </si>
  <si>
    <t>Average</t>
  </si>
  <si>
    <t>Average</t>
    <phoneticPr fontId="1" type="noConversion"/>
  </si>
  <si>
    <t>Standard Dev</t>
    <phoneticPr fontId="1" type="noConversion"/>
  </si>
  <si>
    <t>Unstained</t>
  </si>
  <si>
    <t>Unstained</t>
    <phoneticPr fontId="1" type="noConversion"/>
  </si>
  <si>
    <t>Stained (Background subtracted)</t>
    <phoneticPr fontId="1" type="noConversion"/>
  </si>
  <si>
    <t>Stained</t>
    <phoneticPr fontId="1" type="noConversion"/>
  </si>
  <si>
    <t>Stained</t>
    <phoneticPr fontId="1" type="noConversion"/>
  </si>
  <si>
    <t>Stained (Background Subtracted)</t>
    <phoneticPr fontId="1" type="noConversion"/>
  </si>
  <si>
    <t>Standard Deviation</t>
    <phoneticPr fontId="1" type="noConversion"/>
  </si>
  <si>
    <t>H2-DCFDA Percent Positive</t>
    <phoneticPr fontId="1" type="noConversion"/>
  </si>
  <si>
    <t>standard deviation</t>
    <phoneticPr fontId="1" type="noConversion"/>
  </si>
  <si>
    <t>Culture</t>
    <phoneticPr fontId="1" type="noConversion"/>
  </si>
  <si>
    <t>Fv/Fm</t>
    <phoneticPr fontId="1" type="noConversion"/>
  </si>
  <si>
    <t>10uM 1</t>
    <phoneticPr fontId="1" type="noConversion"/>
  </si>
  <si>
    <t>10uM 2</t>
    <phoneticPr fontId="1" type="noConversion"/>
  </si>
  <si>
    <t>100uM 1</t>
    <phoneticPr fontId="1" type="noConversion"/>
  </si>
  <si>
    <t>100uM 2</t>
    <phoneticPr fontId="1" type="noConversion"/>
  </si>
  <si>
    <t>Fv/Fm</t>
  </si>
  <si>
    <t>Standard Deviation</t>
  </si>
  <si>
    <t>SEM</t>
  </si>
  <si>
    <t>Response of E. huxleyi (CCMP Strain 1516) basal physiology to different concentrations of NO Donors (SIN-1, NOC-18, SNAP)</t>
  </si>
  <si>
    <t>Cell Abundance: 8.3x10^5 cells/mL</t>
  </si>
  <si>
    <t>Date:</t>
  </si>
  <si>
    <t>Cell Abundance: 3.9x10^5 cells/mL</t>
  </si>
  <si>
    <t>Treatment with NOC-18, 0uM, 10uM, 5uM, 100uM, 250uM, 1 mM- 1 replicate each</t>
  </si>
  <si>
    <t>Treatment</t>
    <phoneticPr fontId="2" type="noConversion"/>
  </si>
  <si>
    <t>0uM</t>
    <phoneticPr fontId="2" type="noConversion"/>
  </si>
  <si>
    <t>10uM</t>
    <phoneticPr fontId="2" type="noConversion"/>
  </si>
  <si>
    <t>50uM</t>
    <phoneticPr fontId="2" type="noConversion"/>
  </si>
  <si>
    <t>100uM</t>
    <phoneticPr fontId="2" type="noConversion"/>
  </si>
  <si>
    <t>250uM</t>
    <phoneticPr fontId="2" type="noConversion"/>
  </si>
  <si>
    <t>1mM</t>
    <phoneticPr fontId="2" type="noConversion"/>
  </si>
  <si>
    <t xml:space="preserve">Stained </t>
  </si>
  <si>
    <t>Stained (Background Subtracted)</t>
  </si>
  <si>
    <t>Percent Population Positively Stained</t>
  </si>
  <si>
    <t>Stained</t>
  </si>
  <si>
    <t>DAF-FM 520 Fluorescence (geometric mean)</t>
  </si>
  <si>
    <t>H2-DCFDA 520 Fluoresence (geometric mean)</t>
  </si>
  <si>
    <t>H2-DCFDA 520 Fluorescence (geometric mean)</t>
  </si>
  <si>
    <t>50uM</t>
  </si>
  <si>
    <t>250uM</t>
  </si>
  <si>
    <t>-</t>
  </si>
  <si>
    <t>Cell Abundances (24 hours after treatment)</t>
  </si>
  <si>
    <t>Cell Abundance (cells/mL)</t>
  </si>
  <si>
    <t>500uM</t>
  </si>
  <si>
    <t>0 uM</t>
    <phoneticPr fontId="1" type="noConversion"/>
  </si>
  <si>
    <t>10 uM</t>
    <phoneticPr fontId="1" type="noConversion"/>
  </si>
  <si>
    <t>50 uM</t>
    <phoneticPr fontId="1" type="noConversion"/>
  </si>
  <si>
    <t>100 uM</t>
    <phoneticPr fontId="1" type="noConversion"/>
  </si>
  <si>
    <t>1 mM</t>
    <phoneticPr fontId="1" type="noConversion"/>
  </si>
  <si>
    <t>1 mM (High Staining Subpopulation)</t>
  </si>
  <si>
    <t>0 uM</t>
  </si>
  <si>
    <t>10 uM</t>
  </si>
  <si>
    <t>50 uM</t>
  </si>
  <si>
    <t>100 uM</t>
  </si>
  <si>
    <t>1 mM</t>
  </si>
  <si>
    <t>* Histogram of DAF-FM stained cells</t>
  </si>
  <si>
    <t>DAF-FM Percent Positive</t>
  </si>
  <si>
    <t>SYTOX- Percent Positive</t>
  </si>
  <si>
    <t xml:space="preserve">SYTOX- Percent Positive </t>
  </si>
  <si>
    <t>Treatment with SIN-1 (3-Morpholino-sydnonimine), 0uM, 10uM, 100uM and 1 mM (2 replicates each)</t>
  </si>
  <si>
    <t>Treatment with SNAP (S-nitroso-N-Acetyl-D,L-Penicillamine , 0uM, 10uM, 5uM, 100uM, and 1 mM- 1 replicate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</si>
</sst>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sz val="8"/>
      <name val="Verdana"/>
    </font>
    <font>
      <sz val="10"/>
      <name val="Verdana"/>
    </font>
    <font>
      <sz val="12"/>
      <color rgb="FF006100"/>
      <name val="Calibri"/>
      <family val="2"/>
      <scheme val="minor"/>
    </font>
    <font>
      <b/>
      <sz val="12"/>
      <name val="Calibri"/>
      <scheme val="minor"/>
    </font>
    <font>
      <b/>
      <u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">
    <xf numFmtId="0" fontId="0" fillId="0" borderId="0" xfId="0"/>
    <xf numFmtId="0" fontId="3" fillId="2" borderId="0" xfId="1"/>
    <xf numFmtId="0" fontId="4" fillId="2" borderId="0" xfId="1" applyFont="1"/>
    <xf numFmtId="14" fontId="4" fillId="2" borderId="0" xfId="1" applyNumberFormat="1" applyFont="1"/>
    <xf numFmtId="0" fontId="5" fillId="0" borderId="0" xfId="0" applyFont="1"/>
    <xf numFmtId="11" fontId="0" fillId="0" borderId="0" xfId="0" applyNumberFormat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3</xdr:row>
      <xdr:rowOff>121920</xdr:rowOff>
    </xdr:from>
    <xdr:to>
      <xdr:col>10</xdr:col>
      <xdr:colOff>325120</xdr:colOff>
      <xdr:row>25</xdr:row>
      <xdr:rowOff>105414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6480" y="701040"/>
          <a:ext cx="3749040" cy="355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topLeftCell="A85" zoomScale="125" workbookViewId="0">
      <selection activeCell="F14" sqref="F14"/>
    </sheetView>
  </sheetViews>
  <sheetFormatPr baseColWidth="10" defaultRowHeight="13" x14ac:dyDescent="0"/>
  <sheetData>
    <row r="1" spans="1:4" s="1" customFormat="1" ht="15">
      <c r="A1" s="2" t="s">
        <v>54</v>
      </c>
    </row>
    <row r="2" spans="1:4" s="1" customFormat="1" ht="15"/>
    <row r="3" spans="1:4" s="1" customFormat="1" ht="15">
      <c r="A3" s="3" t="s">
        <v>56</v>
      </c>
      <c r="B3" s="3">
        <v>40346</v>
      </c>
    </row>
    <row r="4" spans="1:4" s="2" customFormat="1" ht="15">
      <c r="A4" s="3" t="s">
        <v>94</v>
      </c>
    </row>
    <row r="5" spans="1:4" s="2" customFormat="1" ht="15">
      <c r="A5" s="2" t="s">
        <v>55</v>
      </c>
    </row>
    <row r="7" spans="1:4">
      <c r="A7" s="4" t="s">
        <v>70</v>
      </c>
    </row>
    <row r="9" spans="1:4">
      <c r="A9" t="s">
        <v>6</v>
      </c>
      <c r="B9" t="s">
        <v>37</v>
      </c>
      <c r="C9" t="s">
        <v>23</v>
      </c>
      <c r="D9" t="s">
        <v>24</v>
      </c>
    </row>
    <row r="10" spans="1:4">
      <c r="A10" t="s">
        <v>8</v>
      </c>
      <c r="B10">
        <v>7.12</v>
      </c>
      <c r="C10">
        <v>21.5</v>
      </c>
      <c r="D10">
        <f>C10-B10</f>
        <v>14.379999999999999</v>
      </c>
    </row>
    <row r="11" spans="1:4">
      <c r="A11" t="s">
        <v>10</v>
      </c>
      <c r="B11">
        <v>7.62</v>
      </c>
      <c r="C11">
        <v>20.100000000000001</v>
      </c>
      <c r="D11">
        <f t="shared" ref="D11:D17" si="0">C11-B11</f>
        <v>12.48</v>
      </c>
    </row>
    <row r="12" spans="1:4">
      <c r="A12" t="s">
        <v>12</v>
      </c>
      <c r="B12">
        <v>6.86</v>
      </c>
      <c r="C12">
        <v>316</v>
      </c>
      <c r="D12">
        <f t="shared" si="0"/>
        <v>309.14</v>
      </c>
    </row>
    <row r="13" spans="1:4">
      <c r="A13" t="s">
        <v>14</v>
      </c>
      <c r="B13">
        <v>5.27</v>
      </c>
      <c r="C13">
        <v>308</v>
      </c>
      <c r="D13">
        <f t="shared" si="0"/>
        <v>302.73</v>
      </c>
    </row>
    <row r="14" spans="1:4">
      <c r="A14" t="s">
        <v>16</v>
      </c>
      <c r="B14">
        <v>4.8600000000000003</v>
      </c>
      <c r="C14">
        <v>422</v>
      </c>
      <c r="D14">
        <f t="shared" si="0"/>
        <v>417.14</v>
      </c>
    </row>
    <row r="15" spans="1:4">
      <c r="A15" t="s">
        <v>18</v>
      </c>
      <c r="B15">
        <v>4.72</v>
      </c>
      <c r="C15">
        <v>358</v>
      </c>
      <c r="D15">
        <f t="shared" si="0"/>
        <v>353.28</v>
      </c>
    </row>
    <row r="16" spans="1:4">
      <c r="A16" t="s">
        <v>20</v>
      </c>
      <c r="B16">
        <v>4.68</v>
      </c>
      <c r="C16">
        <v>521</v>
      </c>
      <c r="D16">
        <f t="shared" si="0"/>
        <v>516.32000000000005</v>
      </c>
    </row>
    <row r="17" spans="1:4">
      <c r="A17" t="s">
        <v>22</v>
      </c>
      <c r="B17">
        <v>4.2</v>
      </c>
      <c r="C17">
        <v>561</v>
      </c>
      <c r="D17">
        <f t="shared" si="0"/>
        <v>556.79999999999995</v>
      </c>
    </row>
    <row r="19" spans="1:4">
      <c r="B19" t="s">
        <v>34</v>
      </c>
      <c r="C19" t="s">
        <v>35</v>
      </c>
      <c r="D19" t="s">
        <v>53</v>
      </c>
    </row>
    <row r="20" spans="1:4">
      <c r="A20" t="s">
        <v>26</v>
      </c>
      <c r="B20">
        <f>AVERAGE(D10:D11)</f>
        <v>13.43</v>
      </c>
      <c r="C20">
        <f>STDEV(D10:D11)</f>
        <v>1.3435028842544392</v>
      </c>
      <c r="D20">
        <f>C20/(SQRT(2))</f>
        <v>0.94999999999999918</v>
      </c>
    </row>
    <row r="21" spans="1:4">
      <c r="A21" t="s">
        <v>28</v>
      </c>
      <c r="B21">
        <f>AVERAGE(D12:D13)</f>
        <v>305.935</v>
      </c>
      <c r="C21">
        <f>STDEV(D12:D13)</f>
        <v>4.5325544674057472</v>
      </c>
      <c r="D21">
        <f t="shared" ref="D21:D23" si="1">C21/(SQRT(2))</f>
        <v>3.2049999999999841</v>
      </c>
    </row>
    <row r="22" spans="1:4">
      <c r="A22" t="s">
        <v>30</v>
      </c>
      <c r="B22">
        <f>AVERAGE(D14:D15)</f>
        <v>385.21</v>
      </c>
      <c r="C22">
        <f>STDEV(D14:D15)</f>
        <v>45.155839046572936</v>
      </c>
      <c r="D22">
        <f t="shared" si="1"/>
        <v>31.930000000000007</v>
      </c>
    </row>
    <row r="23" spans="1:4">
      <c r="A23" t="s">
        <v>32</v>
      </c>
      <c r="B23">
        <f>AVERAGE(D16:D17)</f>
        <v>536.55999999999995</v>
      </c>
      <c r="C23">
        <f>STDEV(D16:D17)</f>
        <v>28.623682502431375</v>
      </c>
      <c r="D23">
        <f t="shared" si="1"/>
        <v>20.239999999999949</v>
      </c>
    </row>
    <row r="25" spans="1:4">
      <c r="A25" s="4" t="s">
        <v>71</v>
      </c>
    </row>
    <row r="27" spans="1:4">
      <c r="A27" t="s">
        <v>6</v>
      </c>
      <c r="B27" t="s">
        <v>37</v>
      </c>
      <c r="C27" t="s">
        <v>39</v>
      </c>
      <c r="D27" t="s">
        <v>38</v>
      </c>
    </row>
    <row r="28" spans="1:4">
      <c r="A28" t="s">
        <v>8</v>
      </c>
      <c r="B28">
        <v>7.12</v>
      </c>
      <c r="C28">
        <v>7.8</v>
      </c>
      <c r="D28">
        <f>C28-B28</f>
        <v>0.67999999999999972</v>
      </c>
    </row>
    <row r="29" spans="1:4">
      <c r="A29" t="s">
        <v>10</v>
      </c>
      <c r="B29">
        <v>7.62</v>
      </c>
      <c r="C29">
        <v>7.1</v>
      </c>
      <c r="D29">
        <f t="shared" ref="D29:D35" si="2">C29-B29</f>
        <v>-0.52000000000000046</v>
      </c>
    </row>
    <row r="30" spans="1:4">
      <c r="A30" t="s">
        <v>12</v>
      </c>
      <c r="B30">
        <v>6.86</v>
      </c>
      <c r="C30">
        <v>24.2</v>
      </c>
      <c r="D30">
        <f t="shared" si="2"/>
        <v>17.34</v>
      </c>
    </row>
    <row r="31" spans="1:4">
      <c r="A31" t="s">
        <v>14</v>
      </c>
      <c r="B31">
        <v>5.27</v>
      </c>
      <c r="C31">
        <v>22.3</v>
      </c>
      <c r="D31">
        <f t="shared" si="2"/>
        <v>17.03</v>
      </c>
    </row>
    <row r="32" spans="1:4">
      <c r="A32" t="s">
        <v>16</v>
      </c>
      <c r="B32">
        <v>4.8600000000000003</v>
      </c>
      <c r="C32">
        <v>159</v>
      </c>
      <c r="D32">
        <f t="shared" si="2"/>
        <v>154.13999999999999</v>
      </c>
    </row>
    <row r="33" spans="1:4">
      <c r="A33" t="s">
        <v>18</v>
      </c>
      <c r="B33">
        <v>4.72</v>
      </c>
      <c r="C33">
        <v>159</v>
      </c>
      <c r="D33">
        <f t="shared" si="2"/>
        <v>154.28</v>
      </c>
    </row>
    <row r="34" spans="1:4">
      <c r="A34" t="s">
        <v>20</v>
      </c>
      <c r="B34">
        <v>4.68</v>
      </c>
      <c r="C34">
        <v>255</v>
      </c>
      <c r="D34">
        <f t="shared" si="2"/>
        <v>250.32</v>
      </c>
    </row>
    <row r="35" spans="1:4">
      <c r="A35" t="s">
        <v>22</v>
      </c>
      <c r="B35">
        <v>4.2</v>
      </c>
      <c r="C35">
        <v>306</v>
      </c>
      <c r="D35">
        <f t="shared" si="2"/>
        <v>301.8</v>
      </c>
    </row>
    <row r="37" spans="1:4">
      <c r="B37" t="s">
        <v>34</v>
      </c>
      <c r="C37" t="s">
        <v>35</v>
      </c>
      <c r="D37" t="s">
        <v>53</v>
      </c>
    </row>
    <row r="38" spans="1:4">
      <c r="A38" t="s">
        <v>26</v>
      </c>
      <c r="B38">
        <f>AVERAGE(D28:D29)</f>
        <v>7.9999999999999627E-2</v>
      </c>
      <c r="C38">
        <f>STDEV(D28:D29)</f>
        <v>0.84852813742385713</v>
      </c>
      <c r="D38">
        <f>C38/(SQRT(2))</f>
        <v>0.6</v>
      </c>
    </row>
    <row r="39" spans="1:4">
      <c r="A39" t="s">
        <v>28</v>
      </c>
      <c r="B39">
        <f>AVERAGE(D30:D31)</f>
        <v>17.185000000000002</v>
      </c>
      <c r="C39">
        <f>STDEV(D30:D31)</f>
        <v>0.21920310216782884</v>
      </c>
      <c r="D39">
        <f t="shared" ref="D39:D41" si="3">C39/(SQRT(2))</f>
        <v>0.15499999999999936</v>
      </c>
    </row>
    <row r="40" spans="1:4">
      <c r="A40" t="s">
        <v>30</v>
      </c>
      <c r="B40">
        <f>AVERAGE(D32:D33)</f>
        <v>154.20999999999998</v>
      </c>
      <c r="C40">
        <f>STDEV(D32:D33)</f>
        <v>9.89949493661271E-2</v>
      </c>
      <c r="D40">
        <f t="shared" si="3"/>
        <v>7.0000000000007376E-2</v>
      </c>
    </row>
    <row r="41" spans="1:4">
      <c r="A41" t="s">
        <v>32</v>
      </c>
      <c r="B41">
        <f>AVERAGE(D34:D35)</f>
        <v>276.06</v>
      </c>
      <c r="C41">
        <f>STDEV(D34:D35)</f>
        <v>36.401857095483479</v>
      </c>
      <c r="D41">
        <f t="shared" si="3"/>
        <v>25.740000000000006</v>
      </c>
    </row>
    <row r="43" spans="1:4">
      <c r="A43" s="4" t="s">
        <v>92</v>
      </c>
    </row>
    <row r="44" spans="1:4">
      <c r="A44" t="s">
        <v>5</v>
      </c>
      <c r="B44" t="s">
        <v>37</v>
      </c>
      <c r="C44" t="s">
        <v>40</v>
      </c>
      <c r="D44" t="s">
        <v>41</v>
      </c>
    </row>
    <row r="45" spans="1:4">
      <c r="A45" t="s">
        <v>7</v>
      </c>
      <c r="B45">
        <v>0.31</v>
      </c>
      <c r="C45">
        <v>39.299999999999997</v>
      </c>
      <c r="D45">
        <f>C45-B45</f>
        <v>38.989999999999995</v>
      </c>
    </row>
    <row r="46" spans="1:4">
      <c r="A46" t="s">
        <v>9</v>
      </c>
      <c r="B46">
        <v>2.14</v>
      </c>
      <c r="C46">
        <v>21.3</v>
      </c>
      <c r="D46">
        <f>C46-B46</f>
        <v>19.16</v>
      </c>
    </row>
    <row r="47" spans="1:4">
      <c r="A47" t="s">
        <v>11</v>
      </c>
      <c r="B47">
        <v>3.17</v>
      </c>
      <c r="C47">
        <v>19.100000000000001</v>
      </c>
      <c r="D47">
        <f t="shared" ref="D47:D52" si="4">C47-B47</f>
        <v>15.930000000000001</v>
      </c>
    </row>
    <row r="48" spans="1:4">
      <c r="A48" t="s">
        <v>13</v>
      </c>
      <c r="B48">
        <v>0.28999999999999998</v>
      </c>
      <c r="C48">
        <v>24.1</v>
      </c>
      <c r="D48">
        <f t="shared" si="4"/>
        <v>23.810000000000002</v>
      </c>
    </row>
    <row r="49" spans="1:4">
      <c r="A49" t="s">
        <v>15</v>
      </c>
      <c r="B49">
        <v>4.5199999999999996</v>
      </c>
      <c r="C49">
        <v>97.8</v>
      </c>
      <c r="D49">
        <f t="shared" si="4"/>
        <v>93.28</v>
      </c>
    </row>
    <row r="50" spans="1:4">
      <c r="A50" t="s">
        <v>17</v>
      </c>
      <c r="B50">
        <v>8.68</v>
      </c>
      <c r="C50">
        <v>97.5</v>
      </c>
      <c r="D50">
        <f t="shared" si="4"/>
        <v>88.82</v>
      </c>
    </row>
    <row r="51" spans="1:4">
      <c r="A51" t="s">
        <v>19</v>
      </c>
      <c r="B51">
        <v>13.3</v>
      </c>
      <c r="C51">
        <v>83.7</v>
      </c>
      <c r="D51">
        <f t="shared" si="4"/>
        <v>70.400000000000006</v>
      </c>
    </row>
    <row r="52" spans="1:4">
      <c r="A52" t="s">
        <v>21</v>
      </c>
      <c r="B52">
        <v>7.61</v>
      </c>
      <c r="C52">
        <v>92.4</v>
      </c>
      <c r="D52">
        <f t="shared" si="4"/>
        <v>84.79</v>
      </c>
    </row>
    <row r="54" spans="1:4">
      <c r="B54" t="s">
        <v>33</v>
      </c>
      <c r="C54" t="s">
        <v>42</v>
      </c>
      <c r="D54" t="s">
        <v>53</v>
      </c>
    </row>
    <row r="55" spans="1:4">
      <c r="A55" t="s">
        <v>25</v>
      </c>
      <c r="B55">
        <f>AVERAGE(D45,D46)</f>
        <v>29.074999999999996</v>
      </c>
      <c r="C55">
        <f>STDEV(D45:D46)</f>
        <v>14.02192747092923</v>
      </c>
      <c r="D55">
        <f>C55/(SQRT(2))</f>
        <v>9.9149999999999938</v>
      </c>
    </row>
    <row r="56" spans="1:4">
      <c r="A56" t="s">
        <v>27</v>
      </c>
      <c r="B56">
        <f>AVERAGE(D47:D48)</f>
        <v>19.87</v>
      </c>
      <c r="C56">
        <f>STDEV(D47:D48)</f>
        <v>5.5720014357500025</v>
      </c>
      <c r="D56">
        <f t="shared" ref="D56:D58" si="5">C56/(SQRT(2))</f>
        <v>3.9400000000000053</v>
      </c>
    </row>
    <row r="57" spans="1:4">
      <c r="A57" t="s">
        <v>29</v>
      </c>
      <c r="B57">
        <f>AVERAGE(D49:D50)</f>
        <v>91.05</v>
      </c>
      <c r="C57">
        <f>STDEV(D49:D50)</f>
        <v>3.1536962440920076</v>
      </c>
      <c r="D57">
        <f t="shared" si="5"/>
        <v>2.230000000000004</v>
      </c>
    </row>
    <row r="58" spans="1:4">
      <c r="A58" t="s">
        <v>31</v>
      </c>
      <c r="B58">
        <f>AVERAGE(D51:D52)</f>
        <v>77.594999999999999</v>
      </c>
      <c r="C58">
        <f>STDEV(D51:D52)</f>
        <v>10.175266581274419</v>
      </c>
      <c r="D58">
        <f t="shared" si="5"/>
        <v>7.1950000000000003</v>
      </c>
    </row>
    <row r="60" spans="1:4">
      <c r="A60" s="4" t="s">
        <v>91</v>
      </c>
    </row>
    <row r="61" spans="1:4">
      <c r="A61" t="s">
        <v>5</v>
      </c>
      <c r="B61" t="s">
        <v>36</v>
      </c>
      <c r="C61" t="s">
        <v>40</v>
      </c>
      <c r="D61" t="s">
        <v>24</v>
      </c>
    </row>
    <row r="62" spans="1:4">
      <c r="A62" t="s">
        <v>7</v>
      </c>
      <c r="B62">
        <v>0.31</v>
      </c>
      <c r="C62">
        <v>78.7</v>
      </c>
      <c r="D62">
        <f>C62-B62</f>
        <v>78.39</v>
      </c>
    </row>
    <row r="63" spans="1:4">
      <c r="A63" t="s">
        <v>9</v>
      </c>
      <c r="B63">
        <v>2.14</v>
      </c>
      <c r="C63">
        <v>72.099999999999994</v>
      </c>
      <c r="D63">
        <f t="shared" ref="D63:D69" si="6">C63-B63</f>
        <v>69.959999999999994</v>
      </c>
    </row>
    <row r="64" spans="1:4">
      <c r="A64" t="s">
        <v>11</v>
      </c>
      <c r="B64">
        <v>3.17</v>
      </c>
      <c r="C64">
        <v>99</v>
      </c>
      <c r="D64">
        <f t="shared" si="6"/>
        <v>95.83</v>
      </c>
    </row>
    <row r="65" spans="1:4">
      <c r="A65" t="s">
        <v>13</v>
      </c>
      <c r="B65">
        <v>0.28999999999999998</v>
      </c>
      <c r="C65">
        <v>99.6</v>
      </c>
      <c r="D65">
        <f t="shared" si="6"/>
        <v>99.309999999999988</v>
      </c>
    </row>
    <row r="66" spans="1:4">
      <c r="A66" t="s">
        <v>15</v>
      </c>
      <c r="B66">
        <v>4.5199999999999996</v>
      </c>
      <c r="C66">
        <v>99.8</v>
      </c>
      <c r="D66">
        <f t="shared" si="6"/>
        <v>95.28</v>
      </c>
    </row>
    <row r="67" spans="1:4">
      <c r="A67" t="s">
        <v>17</v>
      </c>
      <c r="B67">
        <v>8.6800000000000015</v>
      </c>
      <c r="C67">
        <v>100</v>
      </c>
      <c r="D67">
        <f t="shared" si="6"/>
        <v>91.32</v>
      </c>
    </row>
    <row r="68" spans="1:4">
      <c r="A68" t="s">
        <v>19</v>
      </c>
      <c r="B68">
        <v>13.3</v>
      </c>
      <c r="C68">
        <v>99.2</v>
      </c>
      <c r="D68">
        <f t="shared" si="6"/>
        <v>85.9</v>
      </c>
    </row>
    <row r="69" spans="1:4">
      <c r="A69" t="s">
        <v>21</v>
      </c>
      <c r="B69">
        <v>7.61</v>
      </c>
      <c r="C69">
        <v>99.2</v>
      </c>
      <c r="D69">
        <f t="shared" si="6"/>
        <v>91.59</v>
      </c>
    </row>
    <row r="71" spans="1:4">
      <c r="B71" t="s">
        <v>33</v>
      </c>
      <c r="C71" t="s">
        <v>44</v>
      </c>
      <c r="D71" t="s">
        <v>53</v>
      </c>
    </row>
    <row r="72" spans="1:4">
      <c r="A72" t="s">
        <v>25</v>
      </c>
      <c r="B72">
        <f>AVERAGE(D62:D63)</f>
        <v>74.174999999999997</v>
      </c>
      <c r="C72">
        <f>STDEV(D62:D63)</f>
        <v>5.9609101654026002</v>
      </c>
      <c r="D72">
        <f>C72/(SQRT(2))</f>
        <v>4.2150000000000025</v>
      </c>
    </row>
    <row r="73" spans="1:4">
      <c r="A73" t="s">
        <v>27</v>
      </c>
      <c r="B73">
        <f>AVERAGE(D64:D65)</f>
        <v>97.57</v>
      </c>
      <c r="C73">
        <f>STDEV(D64:D65)</f>
        <v>2.4607315985291782</v>
      </c>
      <c r="D73">
        <f t="shared" ref="D73:D75" si="7">C73/(SQRT(2))</f>
        <v>1.7399999999999949</v>
      </c>
    </row>
    <row r="74" spans="1:4">
      <c r="A74" t="s">
        <v>29</v>
      </c>
      <c r="B74">
        <f>AVERAGE(D66:D67)</f>
        <v>93.3</v>
      </c>
      <c r="C74">
        <f>STDEV(D66:D67)</f>
        <v>2.800142853498734</v>
      </c>
      <c r="D74">
        <f t="shared" si="7"/>
        <v>1.980000000000004</v>
      </c>
    </row>
    <row r="75" spans="1:4">
      <c r="A75" t="s">
        <v>31</v>
      </c>
      <c r="B75">
        <f>AVERAGE(D68:D69)</f>
        <v>88.745000000000005</v>
      </c>
      <c r="C75">
        <f>STDEV(D68:D69)</f>
        <v>4.0234375849514539</v>
      </c>
      <c r="D75">
        <f t="shared" si="7"/>
        <v>2.8449999999999989</v>
      </c>
    </row>
    <row r="77" spans="1:4">
      <c r="A77" s="4" t="s">
        <v>43</v>
      </c>
    </row>
    <row r="78" spans="1:4">
      <c r="A78" t="s">
        <v>5</v>
      </c>
      <c r="B78" t="s">
        <v>36</v>
      </c>
      <c r="C78" t="s">
        <v>40</v>
      </c>
      <c r="D78" t="s">
        <v>24</v>
      </c>
    </row>
    <row r="79" spans="1:4">
      <c r="A79" t="s">
        <v>7</v>
      </c>
      <c r="B79">
        <v>0.31</v>
      </c>
      <c r="C79">
        <f>4.75</f>
        <v>4.75</v>
      </c>
      <c r="D79">
        <f>C79-B79</f>
        <v>4.4400000000000004</v>
      </c>
    </row>
    <row r="80" spans="1:4">
      <c r="A80" t="s">
        <v>9</v>
      </c>
      <c r="B80">
        <v>2.14</v>
      </c>
      <c r="C80">
        <f>3.52</f>
        <v>3.52</v>
      </c>
      <c r="D80">
        <f t="shared" ref="D80:D86" si="8">C80-B80</f>
        <v>1.38</v>
      </c>
    </row>
    <row r="81" spans="1:4">
      <c r="A81" t="s">
        <v>11</v>
      </c>
      <c r="B81">
        <v>3.17</v>
      </c>
      <c r="C81">
        <v>43.9</v>
      </c>
      <c r="D81">
        <f t="shared" si="8"/>
        <v>40.729999999999997</v>
      </c>
    </row>
    <row r="82" spans="1:4">
      <c r="A82" t="s">
        <v>13</v>
      </c>
      <c r="B82">
        <v>0.28999999999999998</v>
      </c>
      <c r="C82">
        <v>63.1</v>
      </c>
      <c r="D82">
        <f t="shared" si="8"/>
        <v>62.81</v>
      </c>
    </row>
    <row r="83" spans="1:4">
      <c r="A83" t="s">
        <v>15</v>
      </c>
      <c r="B83">
        <v>4.5199999999999996</v>
      </c>
      <c r="C83">
        <v>99.6</v>
      </c>
      <c r="D83">
        <f t="shared" si="8"/>
        <v>95.08</v>
      </c>
    </row>
    <row r="84" spans="1:4">
      <c r="A84" t="s">
        <v>17</v>
      </c>
      <c r="B84">
        <v>8.6800000000000015</v>
      </c>
      <c r="C84">
        <v>99.7</v>
      </c>
      <c r="D84">
        <f t="shared" si="8"/>
        <v>91.02</v>
      </c>
    </row>
    <row r="85" spans="1:4">
      <c r="A85" t="s">
        <v>19</v>
      </c>
      <c r="B85">
        <v>13.3</v>
      </c>
      <c r="C85">
        <f>99.2</f>
        <v>99.2</v>
      </c>
      <c r="D85">
        <f t="shared" si="8"/>
        <v>85.9</v>
      </c>
    </row>
    <row r="86" spans="1:4">
      <c r="A86" t="s">
        <v>21</v>
      </c>
      <c r="B86">
        <v>7.61</v>
      </c>
      <c r="C86">
        <f>98.1</f>
        <v>98.1</v>
      </c>
      <c r="D86">
        <f t="shared" si="8"/>
        <v>90.49</v>
      </c>
    </row>
    <row r="88" spans="1:4">
      <c r="B88" t="s">
        <v>33</v>
      </c>
      <c r="C88" t="s">
        <v>42</v>
      </c>
      <c r="D88" t="s">
        <v>53</v>
      </c>
    </row>
    <row r="89" spans="1:4">
      <c r="A89" t="s">
        <v>25</v>
      </c>
      <c r="B89">
        <f>AVERAGE(D79:D80)</f>
        <v>2.91</v>
      </c>
      <c r="C89">
        <f>STDEV(D79:D80)</f>
        <v>2.1637467504308354</v>
      </c>
      <c r="D89">
        <f>C89/(SQRT(2))</f>
        <v>1.5299999999999998</v>
      </c>
    </row>
    <row r="90" spans="1:4">
      <c r="A90" t="s">
        <v>27</v>
      </c>
      <c r="B90">
        <f>AVERAGE(D81:D82)</f>
        <v>51.769999999999996</v>
      </c>
      <c r="C90">
        <f>STDEV(D81:D82)</f>
        <v>15.612917728599008</v>
      </c>
      <c r="D90">
        <f t="shared" ref="D90:D92" si="9">C90/(SQRT(2))</f>
        <v>11.040000000000028</v>
      </c>
    </row>
    <row r="91" spans="1:4">
      <c r="A91" t="s">
        <v>29</v>
      </c>
      <c r="B91">
        <f>AVERAGE(D83:D84)</f>
        <v>93.05</v>
      </c>
      <c r="C91">
        <f>STDEV(D83:D84)</f>
        <v>2.8708535316173842</v>
      </c>
      <c r="D91">
        <f t="shared" si="9"/>
        <v>2.0300000000000007</v>
      </c>
    </row>
    <row r="92" spans="1:4">
      <c r="A92" t="s">
        <v>31</v>
      </c>
      <c r="B92">
        <f>AVERAGE(D85:D86)</f>
        <v>88.194999999999993</v>
      </c>
      <c r="C92">
        <f>STDEV(D85:D86)</f>
        <v>3.2456201256462456</v>
      </c>
      <c r="D92">
        <f t="shared" si="9"/>
        <v>2.2949999999999946</v>
      </c>
    </row>
    <row r="94" spans="1:4">
      <c r="A94" s="4" t="s">
        <v>51</v>
      </c>
    </row>
    <row r="95" spans="1:4">
      <c r="A95" t="s">
        <v>45</v>
      </c>
      <c r="B95" t="s">
        <v>46</v>
      </c>
    </row>
    <row r="96" spans="1:4">
      <c r="A96" t="s">
        <v>8</v>
      </c>
      <c r="B96">
        <v>0.31900000000000001</v>
      </c>
    </row>
    <row r="97" spans="1:4">
      <c r="A97" t="s">
        <v>10</v>
      </c>
      <c r="B97">
        <v>0.34100000000000003</v>
      </c>
    </row>
    <row r="98" spans="1:4">
      <c r="A98" t="s">
        <v>47</v>
      </c>
      <c r="B98">
        <v>0.316</v>
      </c>
    </row>
    <row r="99" spans="1:4">
      <c r="A99" t="s">
        <v>48</v>
      </c>
      <c r="B99">
        <v>0.32200000000000001</v>
      </c>
    </row>
    <row r="100" spans="1:4">
      <c r="A100" t="s">
        <v>49</v>
      </c>
      <c r="B100">
        <v>0.34300000000000003</v>
      </c>
    </row>
    <row r="101" spans="1:4">
      <c r="A101" t="s">
        <v>50</v>
      </c>
      <c r="B101">
        <v>0.36</v>
      </c>
    </row>
    <row r="102" spans="1:4">
      <c r="A102" t="s">
        <v>0</v>
      </c>
      <c r="B102">
        <v>0.254</v>
      </c>
    </row>
    <row r="103" spans="1:4">
      <c r="A103" t="s">
        <v>1</v>
      </c>
      <c r="B103">
        <v>0.22700000000000001</v>
      </c>
    </row>
    <row r="105" spans="1:4">
      <c r="B105" t="s">
        <v>33</v>
      </c>
      <c r="C105" t="s">
        <v>52</v>
      </c>
      <c r="D105" t="s">
        <v>53</v>
      </c>
    </row>
    <row r="106" spans="1:4">
      <c r="A106" t="s">
        <v>26</v>
      </c>
      <c r="B106">
        <f>AVERAGE(B96:B97)</f>
        <v>0.33</v>
      </c>
      <c r="C106">
        <f>STDEV(B96:B97)</f>
        <v>1.555634918610406E-2</v>
      </c>
      <c r="D106">
        <f>C106/(SQRT(2))</f>
        <v>1.100000000000001E-2</v>
      </c>
    </row>
    <row r="107" spans="1:4">
      <c r="A107" t="s">
        <v>3</v>
      </c>
      <c r="B107">
        <f>AVERAGE(B98:B99)</f>
        <v>0.31900000000000001</v>
      </c>
      <c r="C107">
        <f>STDEV(B98:B99)</f>
        <v>4.2426406871192892E-3</v>
      </c>
      <c r="D107">
        <f>C107/(SQRT(2))</f>
        <v>3.0000000000000027E-3</v>
      </c>
    </row>
    <row r="108" spans="1:4">
      <c r="A108" t="s">
        <v>4</v>
      </c>
      <c r="B108">
        <f>AVERAGE(B100:B101)</f>
        <v>0.35150000000000003</v>
      </c>
      <c r="C108">
        <f>STDEV(B100:B101)</f>
        <v>1.2020815280171279E-2</v>
      </c>
      <c r="D108">
        <f>C108/(SQRT(2))</f>
        <v>8.4999999999999798E-3</v>
      </c>
    </row>
    <row r="109" spans="1:4">
      <c r="A109" t="s">
        <v>2</v>
      </c>
      <c r="B109">
        <f>AVERAGE(B102:B103)</f>
        <v>0.24049999999999999</v>
      </c>
      <c r="C109">
        <f>STDEV(B102:B103)</f>
        <v>1.9091883092036781E-2</v>
      </c>
      <c r="D109">
        <f>C109/(SQRT(2))</f>
        <v>1.3499999999999998E-2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="125" workbookViewId="0">
      <selection activeCell="A35" sqref="A35"/>
    </sheetView>
  </sheetViews>
  <sheetFormatPr baseColWidth="10" defaultRowHeight="13" x14ac:dyDescent="0"/>
  <sheetData>
    <row r="1" spans="1:4" s="1" customFormat="1" ht="15">
      <c r="A1" s="3" t="s">
        <v>56</v>
      </c>
      <c r="B1" s="3">
        <v>40327</v>
      </c>
    </row>
    <row r="2" spans="1:4" s="2" customFormat="1" ht="15">
      <c r="A2" s="3" t="s">
        <v>58</v>
      </c>
    </row>
    <row r="3" spans="1:4" s="2" customFormat="1" ht="15">
      <c r="A3" s="2" t="s">
        <v>57</v>
      </c>
    </row>
    <row r="6" spans="1:4" s="4" customFormat="1">
      <c r="A6" s="4" t="s">
        <v>70</v>
      </c>
    </row>
    <row r="7" spans="1:4">
      <c r="A7" t="s">
        <v>59</v>
      </c>
      <c r="B7" t="s">
        <v>36</v>
      </c>
      <c r="C7" t="s">
        <v>66</v>
      </c>
      <c r="D7" t="s">
        <v>67</v>
      </c>
    </row>
    <row r="8" spans="1:4">
      <c r="A8" t="s">
        <v>60</v>
      </c>
      <c r="B8">
        <v>9.0299999999999994</v>
      </c>
      <c r="C8">
        <v>31</v>
      </c>
      <c r="D8">
        <f>C8-B8</f>
        <v>21.97</v>
      </c>
    </row>
    <row r="9" spans="1:4">
      <c r="A9" t="s">
        <v>61</v>
      </c>
      <c r="B9">
        <v>9.23</v>
      </c>
      <c r="C9">
        <v>38.9</v>
      </c>
      <c r="D9">
        <f t="shared" ref="D9:D13" si="0">C9-B9</f>
        <v>29.669999999999998</v>
      </c>
    </row>
    <row r="10" spans="1:4">
      <c r="A10" t="s">
        <v>62</v>
      </c>
      <c r="B10">
        <v>10.1</v>
      </c>
      <c r="C10">
        <v>40.6</v>
      </c>
      <c r="D10">
        <f t="shared" si="0"/>
        <v>30.5</v>
      </c>
    </row>
    <row r="11" spans="1:4">
      <c r="A11" t="s">
        <v>63</v>
      </c>
      <c r="B11">
        <v>9.52</v>
      </c>
      <c r="C11">
        <v>47.4</v>
      </c>
      <c r="D11">
        <f t="shared" si="0"/>
        <v>37.879999999999995</v>
      </c>
    </row>
    <row r="12" spans="1:4">
      <c r="A12" t="s">
        <v>64</v>
      </c>
      <c r="B12">
        <v>11.1</v>
      </c>
      <c r="C12">
        <v>27.5</v>
      </c>
      <c r="D12">
        <f t="shared" si="0"/>
        <v>16.399999999999999</v>
      </c>
    </row>
    <row r="13" spans="1:4">
      <c r="A13" t="s">
        <v>65</v>
      </c>
      <c r="B13">
        <v>10.5</v>
      </c>
      <c r="C13">
        <v>12</v>
      </c>
      <c r="D13">
        <f t="shared" si="0"/>
        <v>1.5</v>
      </c>
    </row>
    <row r="16" spans="1:4" s="4" customFormat="1">
      <c r="A16" s="4" t="s">
        <v>68</v>
      </c>
    </row>
    <row r="17" spans="1:4">
      <c r="A17" t="s">
        <v>5</v>
      </c>
      <c r="B17" t="s">
        <v>36</v>
      </c>
      <c r="C17" t="s">
        <v>69</v>
      </c>
      <c r="D17" t="s">
        <v>67</v>
      </c>
    </row>
    <row r="18" spans="1:4">
      <c r="A18" t="s">
        <v>60</v>
      </c>
      <c r="B18">
        <v>1.7</v>
      </c>
      <c r="C18">
        <v>93.6</v>
      </c>
      <c r="D18">
        <f>C18-B18</f>
        <v>91.899999999999991</v>
      </c>
    </row>
    <row r="19" spans="1:4">
      <c r="A19" t="s">
        <v>61</v>
      </c>
      <c r="B19">
        <v>1.98</v>
      </c>
      <c r="C19">
        <v>97.2</v>
      </c>
      <c r="D19">
        <f t="shared" ref="D19:D23" si="1">C19-B19</f>
        <v>95.22</v>
      </c>
    </row>
    <row r="20" spans="1:4">
      <c r="A20" t="s">
        <v>62</v>
      </c>
      <c r="B20">
        <v>4.16</v>
      </c>
      <c r="C20">
        <v>96.3</v>
      </c>
      <c r="D20">
        <f t="shared" si="1"/>
        <v>92.14</v>
      </c>
    </row>
    <row r="21" spans="1:4">
      <c r="A21" t="s">
        <v>63</v>
      </c>
      <c r="B21">
        <v>1.29</v>
      </c>
      <c r="C21">
        <v>98.6</v>
      </c>
      <c r="D21">
        <f t="shared" si="1"/>
        <v>97.309999999999988</v>
      </c>
    </row>
    <row r="22" spans="1:4">
      <c r="A22" t="s">
        <v>64</v>
      </c>
      <c r="B22">
        <v>3.41</v>
      </c>
      <c r="C22">
        <v>56.7</v>
      </c>
      <c r="D22">
        <f t="shared" si="1"/>
        <v>53.290000000000006</v>
      </c>
    </row>
    <row r="23" spans="1:4">
      <c r="A23" t="s">
        <v>65</v>
      </c>
      <c r="B23">
        <v>8.4</v>
      </c>
      <c r="C23">
        <v>17.3</v>
      </c>
      <c r="D23">
        <f t="shared" si="1"/>
        <v>8.9</v>
      </c>
    </row>
    <row r="25" spans="1:4" s="4" customFormat="1">
      <c r="A25" s="4" t="s">
        <v>72</v>
      </c>
    </row>
    <row r="26" spans="1:4">
      <c r="A26" t="s">
        <v>59</v>
      </c>
      <c r="B26" t="s">
        <v>36</v>
      </c>
      <c r="C26" t="s">
        <v>69</v>
      </c>
      <c r="D26" t="s">
        <v>67</v>
      </c>
    </row>
    <row r="27" spans="1:4">
      <c r="A27" t="s">
        <v>60</v>
      </c>
      <c r="B27">
        <v>9.0299999999999994</v>
      </c>
      <c r="C27">
        <v>9.07</v>
      </c>
      <c r="D27">
        <f>C27-B27</f>
        <v>4.0000000000000924E-2</v>
      </c>
    </row>
    <row r="28" spans="1:4">
      <c r="A28" t="s">
        <v>61</v>
      </c>
      <c r="B28">
        <v>9.23</v>
      </c>
      <c r="C28">
        <v>9.18</v>
      </c>
      <c r="D28">
        <f t="shared" ref="D28:D32" si="2">C28-B28</f>
        <v>-5.0000000000000711E-2</v>
      </c>
    </row>
    <row r="29" spans="1:4">
      <c r="A29" t="s">
        <v>62</v>
      </c>
      <c r="B29">
        <v>10.1</v>
      </c>
      <c r="C29">
        <v>9.5299999999999994</v>
      </c>
      <c r="D29">
        <f t="shared" si="2"/>
        <v>-0.57000000000000028</v>
      </c>
    </row>
    <row r="30" spans="1:4">
      <c r="A30" t="s">
        <v>63</v>
      </c>
      <c r="B30">
        <v>9.52</v>
      </c>
      <c r="C30">
        <v>9.59</v>
      </c>
      <c r="D30">
        <f t="shared" si="2"/>
        <v>7.0000000000000284E-2</v>
      </c>
    </row>
    <row r="31" spans="1:4">
      <c r="A31" t="s">
        <v>64</v>
      </c>
      <c r="B31">
        <v>11.1</v>
      </c>
      <c r="C31">
        <v>39.799999999999997</v>
      </c>
      <c r="D31">
        <f t="shared" si="2"/>
        <v>28.699999999999996</v>
      </c>
    </row>
    <row r="32" spans="1:4">
      <c r="A32" t="s">
        <v>65</v>
      </c>
      <c r="B32">
        <v>10.5</v>
      </c>
      <c r="C32">
        <v>36.1</v>
      </c>
      <c r="D32">
        <f t="shared" si="2"/>
        <v>25.6</v>
      </c>
    </row>
    <row r="34" spans="1:4" s="4" customFormat="1">
      <c r="A34" s="4" t="s">
        <v>92</v>
      </c>
    </row>
    <row r="35" spans="1:4">
      <c r="A35" t="s">
        <v>5</v>
      </c>
      <c r="B35" t="s">
        <v>36</v>
      </c>
      <c r="C35" t="s">
        <v>69</v>
      </c>
      <c r="D35" t="s">
        <v>67</v>
      </c>
    </row>
    <row r="36" spans="1:4">
      <c r="A36" t="s">
        <v>25</v>
      </c>
      <c r="B36">
        <v>1.7</v>
      </c>
      <c r="C36">
        <v>39.1</v>
      </c>
      <c r="D36">
        <v>37.4</v>
      </c>
    </row>
    <row r="37" spans="1:4">
      <c r="A37" t="s">
        <v>27</v>
      </c>
      <c r="B37">
        <v>1.98</v>
      </c>
      <c r="C37">
        <v>25</v>
      </c>
      <c r="D37">
        <v>23.02</v>
      </c>
    </row>
    <row r="38" spans="1:4">
      <c r="A38" t="s">
        <v>73</v>
      </c>
      <c r="B38">
        <v>4.16</v>
      </c>
      <c r="C38">
        <v>21.9</v>
      </c>
      <c r="D38">
        <v>17.739999999999998</v>
      </c>
    </row>
    <row r="39" spans="1:4">
      <c r="A39" t="s">
        <v>29</v>
      </c>
      <c r="B39">
        <v>1.29</v>
      </c>
      <c r="C39">
        <v>32.4</v>
      </c>
      <c r="D39">
        <v>31.11</v>
      </c>
    </row>
    <row r="40" spans="1:4">
      <c r="A40" t="s">
        <v>74</v>
      </c>
      <c r="B40">
        <v>3.41</v>
      </c>
      <c r="C40">
        <v>54.9</v>
      </c>
      <c r="D40">
        <v>51.49</v>
      </c>
    </row>
    <row r="41" spans="1:4">
      <c r="A41" t="s">
        <v>31</v>
      </c>
      <c r="B41">
        <v>8.4</v>
      </c>
      <c r="C41">
        <v>40.299999999999997</v>
      </c>
      <c r="D41">
        <v>31.9</v>
      </c>
    </row>
    <row r="43" spans="1:4">
      <c r="A43" s="4" t="s">
        <v>51</v>
      </c>
    </row>
    <row r="44" spans="1:4">
      <c r="A44" t="s">
        <v>5</v>
      </c>
      <c r="B44" t="s">
        <v>51</v>
      </c>
    </row>
    <row r="45" spans="1:4">
      <c r="A45" t="s">
        <v>25</v>
      </c>
      <c r="B45">
        <v>0.42799999999999999</v>
      </c>
    </row>
    <row r="46" spans="1:4">
      <c r="A46" t="s">
        <v>27</v>
      </c>
      <c r="B46">
        <v>0.432</v>
      </c>
    </row>
    <row r="47" spans="1:4">
      <c r="A47" t="s">
        <v>73</v>
      </c>
      <c r="B47" t="s">
        <v>75</v>
      </c>
    </row>
    <row r="48" spans="1:4">
      <c r="A48" t="s">
        <v>29</v>
      </c>
      <c r="B48">
        <v>0.439</v>
      </c>
    </row>
    <row r="49" spans="1:2">
      <c r="A49" t="s">
        <v>74</v>
      </c>
      <c r="B49">
        <v>0.433</v>
      </c>
    </row>
    <row r="50" spans="1:2">
      <c r="A50" t="s">
        <v>31</v>
      </c>
      <c r="B50">
        <v>0.46100000000000002</v>
      </c>
    </row>
    <row r="52" spans="1:2">
      <c r="A52" s="4" t="s">
        <v>76</v>
      </c>
    </row>
    <row r="53" spans="1:2">
      <c r="A53" t="s">
        <v>5</v>
      </c>
      <c r="B53" t="s">
        <v>77</v>
      </c>
    </row>
    <row r="54" spans="1:2">
      <c r="A54" t="s">
        <v>25</v>
      </c>
      <c r="B54" s="5">
        <v>805000</v>
      </c>
    </row>
    <row r="55" spans="1:2">
      <c r="A55" t="s">
        <v>27</v>
      </c>
      <c r="B55" s="5">
        <v>885000</v>
      </c>
    </row>
    <row r="56" spans="1:2">
      <c r="A56" t="s">
        <v>73</v>
      </c>
      <c r="B56" s="5">
        <v>980000</v>
      </c>
    </row>
    <row r="57" spans="1:2">
      <c r="A57" t="s">
        <v>29</v>
      </c>
      <c r="B57" s="5">
        <v>1030000</v>
      </c>
    </row>
    <row r="58" spans="1:2">
      <c r="A58" t="s">
        <v>74</v>
      </c>
      <c r="B58" s="5">
        <v>576000</v>
      </c>
    </row>
    <row r="59" spans="1:2">
      <c r="A59" t="s">
        <v>78</v>
      </c>
      <c r="B59" s="5">
        <v>519000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25" zoomScaleNormal="125" zoomScalePageLayoutView="125" workbookViewId="0">
      <selection activeCell="A3" sqref="A3"/>
    </sheetView>
  </sheetViews>
  <sheetFormatPr baseColWidth="10" defaultRowHeight="13" x14ac:dyDescent="0"/>
  <sheetData>
    <row r="1" spans="1:4" s="1" customFormat="1" ht="15">
      <c r="A1" s="3" t="s">
        <v>56</v>
      </c>
      <c r="B1" s="3">
        <v>40297</v>
      </c>
    </row>
    <row r="2" spans="1:4" s="2" customFormat="1" ht="15">
      <c r="A2" s="3" t="s">
        <v>95</v>
      </c>
    </row>
    <row r="3" spans="1:4" s="2" customFormat="1" ht="15"/>
    <row r="5" spans="1:4">
      <c r="A5" s="4" t="s">
        <v>70</v>
      </c>
    </row>
    <row r="6" spans="1:4">
      <c r="A6" t="s">
        <v>59</v>
      </c>
      <c r="B6" t="s">
        <v>36</v>
      </c>
      <c r="C6" t="s">
        <v>66</v>
      </c>
      <c r="D6" t="s">
        <v>67</v>
      </c>
    </row>
    <row r="7" spans="1:4">
      <c r="A7" t="s">
        <v>79</v>
      </c>
      <c r="B7">
        <v>4.26</v>
      </c>
      <c r="C7">
        <v>18.7</v>
      </c>
      <c r="D7">
        <f>C7-B7</f>
        <v>14.44</v>
      </c>
    </row>
    <row r="8" spans="1:4">
      <c r="A8" t="s">
        <v>80</v>
      </c>
      <c r="B8">
        <v>4.25</v>
      </c>
      <c r="C8">
        <v>20.5</v>
      </c>
      <c r="D8">
        <f t="shared" ref="D8:D9" si="0">C8-B8</f>
        <v>16.25</v>
      </c>
    </row>
    <row r="9" spans="1:4">
      <c r="A9" t="s">
        <v>81</v>
      </c>
      <c r="B9">
        <v>4.1100000000000003</v>
      </c>
      <c r="C9">
        <v>31.8</v>
      </c>
      <c r="D9">
        <f t="shared" si="0"/>
        <v>27.69</v>
      </c>
    </row>
    <row r="10" spans="1:4">
      <c r="A10" t="s">
        <v>82</v>
      </c>
      <c r="B10">
        <v>5.28</v>
      </c>
      <c r="C10">
        <v>40.5</v>
      </c>
      <c r="D10">
        <f>C10-B10</f>
        <v>35.22</v>
      </c>
    </row>
    <row r="11" spans="1:4">
      <c r="A11" t="s">
        <v>83</v>
      </c>
      <c r="B11">
        <v>4.26</v>
      </c>
      <c r="C11">
        <v>7.33</v>
      </c>
      <c r="D11">
        <f>C11-B11</f>
        <v>3.0700000000000003</v>
      </c>
    </row>
    <row r="12" spans="1:4">
      <c r="A12" t="s">
        <v>84</v>
      </c>
      <c r="B12">
        <v>4.26</v>
      </c>
      <c r="C12">
        <v>194</v>
      </c>
      <c r="D12">
        <v>194</v>
      </c>
    </row>
    <row r="14" spans="1:4">
      <c r="A14" s="4" t="s">
        <v>72</v>
      </c>
    </row>
    <row r="15" spans="1:4">
      <c r="A15" t="s">
        <v>59</v>
      </c>
      <c r="B15" t="s">
        <v>36</v>
      </c>
      <c r="C15" t="s">
        <v>66</v>
      </c>
      <c r="D15" t="s">
        <v>67</v>
      </c>
    </row>
    <row r="16" spans="1:4">
      <c r="A16" t="s">
        <v>85</v>
      </c>
      <c r="B16">
        <v>4.26</v>
      </c>
      <c r="C16">
        <v>4.41</v>
      </c>
      <c r="D16">
        <v>0.15</v>
      </c>
    </row>
    <row r="17" spans="1:8">
      <c r="A17" t="s">
        <v>86</v>
      </c>
      <c r="B17">
        <v>4.25</v>
      </c>
      <c r="C17">
        <v>14.2</v>
      </c>
      <c r="D17">
        <v>9.9499999999999993</v>
      </c>
    </row>
    <row r="18" spans="1:8">
      <c r="A18" t="s">
        <v>87</v>
      </c>
      <c r="B18">
        <v>4.1100000000000003</v>
      </c>
      <c r="C18">
        <v>23.1</v>
      </c>
      <c r="D18">
        <v>18.989999999999998</v>
      </c>
    </row>
    <row r="19" spans="1:8">
      <c r="A19" t="s">
        <v>88</v>
      </c>
      <c r="B19">
        <v>5.28</v>
      </c>
      <c r="C19">
        <v>18.5</v>
      </c>
      <c r="D19">
        <v>13.22</v>
      </c>
    </row>
    <row r="20" spans="1:8">
      <c r="A20" t="s">
        <v>89</v>
      </c>
      <c r="B20">
        <v>4.26</v>
      </c>
      <c r="C20">
        <v>4.43</v>
      </c>
      <c r="D20">
        <v>0.17</v>
      </c>
    </row>
    <row r="22" spans="1:8" s="4" customFormat="1">
      <c r="A22" s="4" t="s">
        <v>93</v>
      </c>
    </row>
    <row r="23" spans="1:8">
      <c r="A23" t="s">
        <v>59</v>
      </c>
      <c r="B23" t="s">
        <v>36</v>
      </c>
      <c r="C23" t="s">
        <v>66</v>
      </c>
      <c r="D23" t="s">
        <v>67</v>
      </c>
    </row>
    <row r="24" spans="1:8">
      <c r="A24" t="s">
        <v>79</v>
      </c>
      <c r="B24">
        <v>2.59</v>
      </c>
      <c r="C24">
        <v>19.2</v>
      </c>
      <c r="D24">
        <f>C24-B24</f>
        <v>16.61</v>
      </c>
    </row>
    <row r="25" spans="1:8">
      <c r="A25" t="s">
        <v>80</v>
      </c>
      <c r="B25">
        <v>4.59</v>
      </c>
      <c r="C25">
        <v>97.4</v>
      </c>
      <c r="D25">
        <f t="shared" ref="D25:D28" si="1">C25-B25</f>
        <v>92.81</v>
      </c>
    </row>
    <row r="26" spans="1:8">
      <c r="A26" t="s">
        <v>81</v>
      </c>
      <c r="B26">
        <v>8.1300000000000008</v>
      </c>
      <c r="C26">
        <v>90.6</v>
      </c>
      <c r="D26">
        <f t="shared" si="1"/>
        <v>82.47</v>
      </c>
    </row>
    <row r="27" spans="1:8">
      <c r="A27" t="s">
        <v>82</v>
      </c>
      <c r="B27">
        <v>11.3</v>
      </c>
      <c r="C27">
        <v>90.2</v>
      </c>
      <c r="D27">
        <f t="shared" si="1"/>
        <v>78.900000000000006</v>
      </c>
      <c r="H27" t="s">
        <v>90</v>
      </c>
    </row>
    <row r="28" spans="1:8">
      <c r="A28" t="s">
        <v>83</v>
      </c>
      <c r="B28">
        <v>6.88</v>
      </c>
      <c r="C28">
        <v>31.9</v>
      </c>
      <c r="D28">
        <f t="shared" si="1"/>
        <v>25.02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SIN-1</vt:lpstr>
      <vt:lpstr>NOC-18</vt:lpstr>
      <vt:lpstr>SNAP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Schieler</dc:creator>
  <cp:lastModifiedBy>Brittany Schieler</cp:lastModifiedBy>
  <dcterms:created xsi:type="dcterms:W3CDTF">2014-07-17T17:04:35Z</dcterms:created>
  <dcterms:modified xsi:type="dcterms:W3CDTF">2015-03-30T18:56:37Z</dcterms:modified>
</cp:coreProperties>
</file>