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60" yWindow="0" windowWidth="23256" windowHeight="13176" tabRatio="500" activeTab="1"/>
  </bookViews>
  <sheets>
    <sheet name="Cell and Viral counts" sheetId="2" r:id="rId1"/>
    <sheet name="Gene expression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7" i="2" l="1"/>
  <c r="Q39" i="2"/>
  <c r="Q40" i="2"/>
  <c r="Q43" i="2"/>
  <c r="P40" i="2"/>
  <c r="P43" i="2"/>
  <c r="O37" i="2"/>
  <c r="O39" i="2"/>
  <c r="O40" i="2"/>
  <c r="O43" i="2"/>
  <c r="N37" i="2"/>
  <c r="N39" i="2"/>
  <c r="N40" i="2"/>
  <c r="N43" i="2"/>
  <c r="M37" i="2"/>
  <c r="M39" i="2"/>
  <c r="M40" i="2"/>
  <c r="M43" i="2"/>
  <c r="L37" i="2"/>
  <c r="L39" i="2"/>
  <c r="L40" i="2"/>
  <c r="L43" i="2"/>
  <c r="K37" i="2"/>
  <c r="K39" i="2"/>
  <c r="K40" i="2"/>
  <c r="K43" i="2"/>
  <c r="J37" i="2"/>
  <c r="J39" i="2"/>
  <c r="J40" i="2"/>
  <c r="J43" i="2"/>
  <c r="I37" i="2"/>
  <c r="I39" i="2"/>
  <c r="I40" i="2"/>
  <c r="I43" i="2"/>
  <c r="H37" i="2"/>
  <c r="H39" i="2"/>
  <c r="H40" i="2"/>
  <c r="H43" i="2"/>
  <c r="G37" i="2"/>
  <c r="G39" i="2"/>
  <c r="G40" i="2"/>
  <c r="G43" i="2"/>
  <c r="F37" i="2"/>
  <c r="F39" i="2"/>
  <c r="F40" i="2"/>
  <c r="F43" i="2"/>
  <c r="E37" i="2"/>
  <c r="E39" i="2"/>
  <c r="E40" i="2"/>
  <c r="E43" i="2"/>
  <c r="D37" i="2"/>
  <c r="D39" i="2"/>
  <c r="D40" i="2"/>
  <c r="D43" i="2"/>
  <c r="C37" i="2"/>
  <c r="C39" i="2"/>
  <c r="C40" i="2"/>
  <c r="C43" i="2"/>
  <c r="B37" i="2"/>
  <c r="B39" i="2"/>
  <c r="B40" i="2"/>
  <c r="B43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P37" i="2"/>
  <c r="T12" i="2"/>
  <c r="S12" i="2"/>
  <c r="R12" i="2"/>
  <c r="Q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F21" i="1"/>
  <c r="AF39" i="1"/>
  <c r="AV39" i="1"/>
  <c r="BM39" i="1"/>
  <c r="AE21" i="1"/>
  <c r="AE39" i="1"/>
  <c r="AU39" i="1"/>
  <c r="BL39" i="1"/>
  <c r="AD21" i="1"/>
  <c r="AD39" i="1"/>
  <c r="AT39" i="1"/>
  <c r="BK39" i="1"/>
  <c r="AC21" i="1"/>
  <c r="AC39" i="1"/>
  <c r="AS39" i="1"/>
  <c r="BJ39" i="1"/>
  <c r="AB21" i="1"/>
  <c r="AB39" i="1"/>
  <c r="AR39" i="1"/>
  <c r="BI39" i="1"/>
  <c r="AA21" i="1"/>
  <c r="AA39" i="1"/>
  <c r="AQ39" i="1"/>
  <c r="BH39" i="1"/>
  <c r="Z21" i="1"/>
  <c r="Z39" i="1"/>
  <c r="AP39" i="1"/>
  <c r="BG39" i="1"/>
  <c r="Y21" i="1"/>
  <c r="Y39" i="1"/>
  <c r="AO39" i="1"/>
  <c r="BF39" i="1"/>
  <c r="X21" i="1"/>
  <c r="X39" i="1"/>
  <c r="AN39" i="1"/>
  <c r="BE39" i="1"/>
  <c r="W21" i="1"/>
  <c r="W39" i="1"/>
  <c r="AM39" i="1"/>
  <c r="BD39" i="1"/>
  <c r="V21" i="1"/>
  <c r="V39" i="1"/>
  <c r="AL39" i="1"/>
  <c r="BC39" i="1"/>
  <c r="U21" i="1"/>
  <c r="U39" i="1"/>
  <c r="AK39" i="1"/>
  <c r="BB39" i="1"/>
  <c r="T21" i="1"/>
  <c r="T39" i="1"/>
  <c r="AJ39" i="1"/>
  <c r="BA39" i="1"/>
  <c r="S21" i="1"/>
  <c r="S39" i="1"/>
  <c r="AI39" i="1"/>
  <c r="AZ39" i="1"/>
  <c r="R21" i="1"/>
  <c r="R39" i="1"/>
  <c r="AH39" i="1"/>
  <c r="AY39" i="1"/>
  <c r="AF20" i="1"/>
  <c r="AF38" i="1"/>
  <c r="AV38" i="1"/>
  <c r="BM38" i="1"/>
  <c r="AE20" i="1"/>
  <c r="AE38" i="1"/>
  <c r="AU38" i="1"/>
  <c r="BL38" i="1"/>
  <c r="AD20" i="1"/>
  <c r="AD38" i="1"/>
  <c r="AT38" i="1"/>
  <c r="BK38" i="1"/>
  <c r="AC20" i="1"/>
  <c r="AC38" i="1"/>
  <c r="AS38" i="1"/>
  <c r="BJ38" i="1"/>
  <c r="AB20" i="1"/>
  <c r="AB38" i="1"/>
  <c r="AR38" i="1"/>
  <c r="BI38" i="1"/>
  <c r="AA20" i="1"/>
  <c r="AA38" i="1"/>
  <c r="AQ38" i="1"/>
  <c r="BH38" i="1"/>
  <c r="Z20" i="1"/>
  <c r="Z38" i="1"/>
  <c r="AP38" i="1"/>
  <c r="BG38" i="1"/>
  <c r="Y20" i="1"/>
  <c r="Y38" i="1"/>
  <c r="AO38" i="1"/>
  <c r="BF38" i="1"/>
  <c r="X20" i="1"/>
  <c r="X38" i="1"/>
  <c r="AN38" i="1"/>
  <c r="BE38" i="1"/>
  <c r="W20" i="1"/>
  <c r="W38" i="1"/>
  <c r="AM38" i="1"/>
  <c r="BD38" i="1"/>
  <c r="V20" i="1"/>
  <c r="V38" i="1"/>
  <c r="AL38" i="1"/>
  <c r="BC38" i="1"/>
  <c r="U20" i="1"/>
  <c r="U38" i="1"/>
  <c r="AK38" i="1"/>
  <c r="BB38" i="1"/>
  <c r="T20" i="1"/>
  <c r="T38" i="1"/>
  <c r="AJ38" i="1"/>
  <c r="BA38" i="1"/>
  <c r="S20" i="1"/>
  <c r="S38" i="1"/>
  <c r="AI38" i="1"/>
  <c r="AZ38" i="1"/>
  <c r="R20" i="1"/>
  <c r="R38" i="1"/>
  <c r="AH38" i="1"/>
  <c r="AY38" i="1"/>
  <c r="AF19" i="1"/>
  <c r="AF37" i="1"/>
  <c r="AV37" i="1"/>
  <c r="BM37" i="1"/>
  <c r="AE19" i="1"/>
  <c r="AE37" i="1"/>
  <c r="AU37" i="1"/>
  <c r="BL37" i="1"/>
  <c r="AD19" i="1"/>
  <c r="AD37" i="1"/>
  <c r="AT37" i="1"/>
  <c r="BK37" i="1"/>
  <c r="AC19" i="1"/>
  <c r="AC37" i="1"/>
  <c r="AS37" i="1"/>
  <c r="BJ37" i="1"/>
  <c r="AB19" i="1"/>
  <c r="AB37" i="1"/>
  <c r="AR37" i="1"/>
  <c r="BI37" i="1"/>
  <c r="AA19" i="1"/>
  <c r="AA37" i="1"/>
  <c r="AQ37" i="1"/>
  <c r="BH37" i="1"/>
  <c r="Z19" i="1"/>
  <c r="Z37" i="1"/>
  <c r="AP37" i="1"/>
  <c r="BG37" i="1"/>
  <c r="Y19" i="1"/>
  <c r="Y37" i="1"/>
  <c r="AO37" i="1"/>
  <c r="BF37" i="1"/>
  <c r="X19" i="1"/>
  <c r="X37" i="1"/>
  <c r="AN37" i="1"/>
  <c r="BE37" i="1"/>
  <c r="W19" i="1"/>
  <c r="W37" i="1"/>
  <c r="AM37" i="1"/>
  <c r="BD37" i="1"/>
  <c r="V19" i="1"/>
  <c r="V37" i="1"/>
  <c r="AL37" i="1"/>
  <c r="BC37" i="1"/>
  <c r="U19" i="1"/>
  <c r="U37" i="1"/>
  <c r="AK37" i="1"/>
  <c r="BB37" i="1"/>
  <c r="T19" i="1"/>
  <c r="T37" i="1"/>
  <c r="AJ37" i="1"/>
  <c r="BA37" i="1"/>
  <c r="S19" i="1"/>
  <c r="S37" i="1"/>
  <c r="AI37" i="1"/>
  <c r="AZ37" i="1"/>
  <c r="R19" i="1"/>
  <c r="R37" i="1"/>
  <c r="AH37" i="1"/>
  <c r="AY37" i="1"/>
  <c r="AF18" i="1"/>
  <c r="AF36" i="1"/>
  <c r="AV36" i="1"/>
  <c r="BM36" i="1"/>
  <c r="AE18" i="1"/>
  <c r="AE36" i="1"/>
  <c r="AU36" i="1"/>
  <c r="BL36" i="1"/>
  <c r="AD18" i="1"/>
  <c r="AD36" i="1"/>
  <c r="AT36" i="1"/>
  <c r="BK36" i="1"/>
  <c r="AC18" i="1"/>
  <c r="AC36" i="1"/>
  <c r="AS36" i="1"/>
  <c r="BJ36" i="1"/>
  <c r="AB18" i="1"/>
  <c r="AB36" i="1"/>
  <c r="AR36" i="1"/>
  <c r="BI36" i="1"/>
  <c r="AA18" i="1"/>
  <c r="AA36" i="1"/>
  <c r="AQ36" i="1"/>
  <c r="BH36" i="1"/>
  <c r="Z18" i="1"/>
  <c r="Z36" i="1"/>
  <c r="AP36" i="1"/>
  <c r="BG36" i="1"/>
  <c r="Y18" i="1"/>
  <c r="Y36" i="1"/>
  <c r="AO36" i="1"/>
  <c r="BF36" i="1"/>
  <c r="X18" i="1"/>
  <c r="X36" i="1"/>
  <c r="AN36" i="1"/>
  <c r="BE36" i="1"/>
  <c r="W18" i="1"/>
  <c r="W36" i="1"/>
  <c r="AM36" i="1"/>
  <c r="BD36" i="1"/>
  <c r="V18" i="1"/>
  <c r="V36" i="1"/>
  <c r="AL36" i="1"/>
  <c r="BC36" i="1"/>
  <c r="U18" i="1"/>
  <c r="U36" i="1"/>
  <c r="AK36" i="1"/>
  <c r="BB36" i="1"/>
  <c r="T18" i="1"/>
  <c r="T36" i="1"/>
  <c r="AJ36" i="1"/>
  <c r="BA36" i="1"/>
  <c r="S18" i="1"/>
  <c r="S36" i="1"/>
  <c r="AI36" i="1"/>
  <c r="AZ36" i="1"/>
  <c r="R18" i="1"/>
  <c r="R36" i="1"/>
  <c r="AH36" i="1"/>
  <c r="AY36" i="1"/>
  <c r="AF17" i="1"/>
  <c r="AF35" i="1"/>
  <c r="AV35" i="1"/>
  <c r="BM35" i="1"/>
  <c r="AE17" i="1"/>
  <c r="AE35" i="1"/>
  <c r="AU35" i="1"/>
  <c r="BL35" i="1"/>
  <c r="AD17" i="1"/>
  <c r="AD35" i="1"/>
  <c r="AT35" i="1"/>
  <c r="BK35" i="1"/>
  <c r="AC17" i="1"/>
  <c r="AC35" i="1"/>
  <c r="AS35" i="1"/>
  <c r="BJ35" i="1"/>
  <c r="AB17" i="1"/>
  <c r="AB35" i="1"/>
  <c r="AR35" i="1"/>
  <c r="BI35" i="1"/>
  <c r="AA17" i="1"/>
  <c r="AA35" i="1"/>
  <c r="AQ35" i="1"/>
  <c r="BH35" i="1"/>
  <c r="Z17" i="1"/>
  <c r="Z35" i="1"/>
  <c r="AP35" i="1"/>
  <c r="BG35" i="1"/>
  <c r="Y17" i="1"/>
  <c r="Y35" i="1"/>
  <c r="AO35" i="1"/>
  <c r="BF35" i="1"/>
  <c r="X17" i="1"/>
  <c r="X35" i="1"/>
  <c r="AN35" i="1"/>
  <c r="BE35" i="1"/>
  <c r="W17" i="1"/>
  <c r="W35" i="1"/>
  <c r="AM35" i="1"/>
  <c r="BD35" i="1"/>
  <c r="V17" i="1"/>
  <c r="V35" i="1"/>
  <c r="AL35" i="1"/>
  <c r="BC35" i="1"/>
  <c r="U17" i="1"/>
  <c r="U35" i="1"/>
  <c r="AK35" i="1"/>
  <c r="BB35" i="1"/>
  <c r="T17" i="1"/>
  <c r="T35" i="1"/>
  <c r="AJ35" i="1"/>
  <c r="BA35" i="1"/>
  <c r="S17" i="1"/>
  <c r="S35" i="1"/>
  <c r="AI35" i="1"/>
  <c r="AZ35" i="1"/>
  <c r="R17" i="1"/>
  <c r="R35" i="1"/>
  <c r="AH35" i="1"/>
  <c r="AY35" i="1"/>
  <c r="AF16" i="1"/>
  <c r="AF34" i="1"/>
  <c r="AV34" i="1"/>
  <c r="BM34" i="1"/>
  <c r="AE16" i="1"/>
  <c r="AE34" i="1"/>
  <c r="AU34" i="1"/>
  <c r="BL34" i="1"/>
  <c r="AD16" i="1"/>
  <c r="AD34" i="1"/>
  <c r="AT34" i="1"/>
  <c r="BK34" i="1"/>
  <c r="AC16" i="1"/>
  <c r="AC34" i="1"/>
  <c r="AS34" i="1"/>
  <c r="BJ34" i="1"/>
  <c r="AB16" i="1"/>
  <c r="AB34" i="1"/>
  <c r="AR34" i="1"/>
  <c r="BI34" i="1"/>
  <c r="AA16" i="1"/>
  <c r="AA34" i="1"/>
  <c r="AQ34" i="1"/>
  <c r="BH34" i="1"/>
  <c r="Z16" i="1"/>
  <c r="Z34" i="1"/>
  <c r="AP34" i="1"/>
  <c r="BG34" i="1"/>
  <c r="Y16" i="1"/>
  <c r="Y34" i="1"/>
  <c r="AO34" i="1"/>
  <c r="BF34" i="1"/>
  <c r="X16" i="1"/>
  <c r="X34" i="1"/>
  <c r="AN34" i="1"/>
  <c r="BE34" i="1"/>
  <c r="W16" i="1"/>
  <c r="W34" i="1"/>
  <c r="AM34" i="1"/>
  <c r="BD34" i="1"/>
  <c r="V16" i="1"/>
  <c r="V34" i="1"/>
  <c r="AL34" i="1"/>
  <c r="BC34" i="1"/>
  <c r="U16" i="1"/>
  <c r="U34" i="1"/>
  <c r="AK34" i="1"/>
  <c r="BB34" i="1"/>
  <c r="T16" i="1"/>
  <c r="T34" i="1"/>
  <c r="AJ34" i="1"/>
  <c r="BA34" i="1"/>
  <c r="S16" i="1"/>
  <c r="S34" i="1"/>
  <c r="AI34" i="1"/>
  <c r="AZ34" i="1"/>
  <c r="R16" i="1"/>
  <c r="R34" i="1"/>
  <c r="AH34" i="1"/>
  <c r="AY34" i="1"/>
  <c r="AF15" i="1"/>
  <c r="AF33" i="1"/>
  <c r="AV33" i="1"/>
  <c r="BM33" i="1"/>
  <c r="AE15" i="1"/>
  <c r="AE33" i="1"/>
  <c r="AU33" i="1"/>
  <c r="BL33" i="1"/>
  <c r="AD15" i="1"/>
  <c r="AD33" i="1"/>
  <c r="AT33" i="1"/>
  <c r="BK33" i="1"/>
  <c r="AC15" i="1"/>
  <c r="AC33" i="1"/>
  <c r="AS33" i="1"/>
  <c r="BJ33" i="1"/>
  <c r="AB15" i="1"/>
  <c r="AB33" i="1"/>
  <c r="AR33" i="1"/>
  <c r="BI33" i="1"/>
  <c r="AA15" i="1"/>
  <c r="AA33" i="1"/>
  <c r="AQ33" i="1"/>
  <c r="BH33" i="1"/>
  <c r="Z15" i="1"/>
  <c r="Z33" i="1"/>
  <c r="AP33" i="1"/>
  <c r="BG33" i="1"/>
  <c r="Y15" i="1"/>
  <c r="Y33" i="1"/>
  <c r="AO33" i="1"/>
  <c r="BF33" i="1"/>
  <c r="X15" i="1"/>
  <c r="X33" i="1"/>
  <c r="AN33" i="1"/>
  <c r="BE33" i="1"/>
  <c r="W15" i="1"/>
  <c r="W33" i="1"/>
  <c r="AM33" i="1"/>
  <c r="BD33" i="1"/>
  <c r="V15" i="1"/>
  <c r="V33" i="1"/>
  <c r="AL33" i="1"/>
  <c r="BC33" i="1"/>
  <c r="U15" i="1"/>
  <c r="U33" i="1"/>
  <c r="AK33" i="1"/>
  <c r="BB33" i="1"/>
  <c r="T15" i="1"/>
  <c r="T33" i="1"/>
  <c r="AJ33" i="1"/>
  <c r="BA33" i="1"/>
  <c r="S15" i="1"/>
  <c r="S33" i="1"/>
  <c r="AI33" i="1"/>
  <c r="AZ33" i="1"/>
  <c r="R15" i="1"/>
  <c r="R33" i="1"/>
  <c r="AH33" i="1"/>
  <c r="AY33" i="1"/>
  <c r="AF14" i="1"/>
  <c r="AF32" i="1"/>
  <c r="AV32" i="1"/>
  <c r="BM32" i="1"/>
  <c r="AE14" i="1"/>
  <c r="AE32" i="1"/>
  <c r="AU32" i="1"/>
  <c r="BL32" i="1"/>
  <c r="AD14" i="1"/>
  <c r="AD32" i="1"/>
  <c r="AT32" i="1"/>
  <c r="BK32" i="1"/>
  <c r="AC14" i="1"/>
  <c r="AC32" i="1"/>
  <c r="AS32" i="1"/>
  <c r="BJ32" i="1"/>
  <c r="AB14" i="1"/>
  <c r="AB32" i="1"/>
  <c r="AR32" i="1"/>
  <c r="BI32" i="1"/>
  <c r="AA14" i="1"/>
  <c r="AA32" i="1"/>
  <c r="AQ32" i="1"/>
  <c r="BH32" i="1"/>
  <c r="Z14" i="1"/>
  <c r="Z32" i="1"/>
  <c r="AP32" i="1"/>
  <c r="BG32" i="1"/>
  <c r="Y14" i="1"/>
  <c r="Y32" i="1"/>
  <c r="AO32" i="1"/>
  <c r="BF32" i="1"/>
  <c r="X14" i="1"/>
  <c r="X32" i="1"/>
  <c r="AN32" i="1"/>
  <c r="BE32" i="1"/>
  <c r="W14" i="1"/>
  <c r="W32" i="1"/>
  <c r="AM32" i="1"/>
  <c r="BD32" i="1"/>
  <c r="V14" i="1"/>
  <c r="V32" i="1"/>
  <c r="AL32" i="1"/>
  <c r="BC32" i="1"/>
  <c r="U14" i="1"/>
  <c r="U32" i="1"/>
  <c r="AK32" i="1"/>
  <c r="BB32" i="1"/>
  <c r="T14" i="1"/>
  <c r="T32" i="1"/>
  <c r="AJ32" i="1"/>
  <c r="BA32" i="1"/>
  <c r="S14" i="1"/>
  <c r="S32" i="1"/>
  <c r="AI32" i="1"/>
  <c r="AZ32" i="1"/>
  <c r="R14" i="1"/>
  <c r="R32" i="1"/>
  <c r="AH32" i="1"/>
  <c r="AY32" i="1"/>
  <c r="AF13" i="1"/>
  <c r="AF31" i="1"/>
  <c r="AV31" i="1"/>
  <c r="BM31" i="1"/>
  <c r="AE13" i="1"/>
  <c r="AE31" i="1"/>
  <c r="AU31" i="1"/>
  <c r="BL31" i="1"/>
  <c r="AD13" i="1"/>
  <c r="AD31" i="1"/>
  <c r="AT31" i="1"/>
  <c r="BK31" i="1"/>
  <c r="AC13" i="1"/>
  <c r="AC31" i="1"/>
  <c r="AS31" i="1"/>
  <c r="BJ31" i="1"/>
  <c r="AB13" i="1"/>
  <c r="AB31" i="1"/>
  <c r="AR31" i="1"/>
  <c r="BI31" i="1"/>
  <c r="AA13" i="1"/>
  <c r="AA31" i="1"/>
  <c r="AQ31" i="1"/>
  <c r="BH31" i="1"/>
  <c r="Z13" i="1"/>
  <c r="Z31" i="1"/>
  <c r="AP31" i="1"/>
  <c r="BG31" i="1"/>
  <c r="Y13" i="1"/>
  <c r="Y31" i="1"/>
  <c r="AO31" i="1"/>
  <c r="BF31" i="1"/>
  <c r="X13" i="1"/>
  <c r="X31" i="1"/>
  <c r="AN31" i="1"/>
  <c r="BE31" i="1"/>
  <c r="W13" i="1"/>
  <c r="W31" i="1"/>
  <c r="AM31" i="1"/>
  <c r="BD31" i="1"/>
  <c r="V13" i="1"/>
  <c r="V31" i="1"/>
  <c r="AL31" i="1"/>
  <c r="BC31" i="1"/>
  <c r="U13" i="1"/>
  <c r="U31" i="1"/>
  <c r="AK31" i="1"/>
  <c r="BB31" i="1"/>
  <c r="T13" i="1"/>
  <c r="T31" i="1"/>
  <c r="AJ31" i="1"/>
  <c r="BA31" i="1"/>
  <c r="S13" i="1"/>
  <c r="S31" i="1"/>
  <c r="AI31" i="1"/>
  <c r="AZ31" i="1"/>
  <c r="R13" i="1"/>
  <c r="R31" i="1"/>
  <c r="AH31" i="1"/>
  <c r="AY31" i="1"/>
  <c r="AF12" i="1"/>
  <c r="AF30" i="1"/>
  <c r="AV30" i="1"/>
  <c r="BM30" i="1"/>
  <c r="AE12" i="1"/>
  <c r="AE30" i="1"/>
  <c r="AU30" i="1"/>
  <c r="BL30" i="1"/>
  <c r="AD12" i="1"/>
  <c r="AD30" i="1"/>
  <c r="AT30" i="1"/>
  <c r="BK30" i="1"/>
  <c r="AC12" i="1"/>
  <c r="AC30" i="1"/>
  <c r="AS30" i="1"/>
  <c r="BJ30" i="1"/>
  <c r="AB12" i="1"/>
  <c r="AB30" i="1"/>
  <c r="AR30" i="1"/>
  <c r="BI30" i="1"/>
  <c r="AA12" i="1"/>
  <c r="AA30" i="1"/>
  <c r="AQ30" i="1"/>
  <c r="BH30" i="1"/>
  <c r="Z12" i="1"/>
  <c r="Z30" i="1"/>
  <c r="AP30" i="1"/>
  <c r="BG30" i="1"/>
  <c r="Y12" i="1"/>
  <c r="Y30" i="1"/>
  <c r="AO30" i="1"/>
  <c r="BF30" i="1"/>
  <c r="X12" i="1"/>
  <c r="X30" i="1"/>
  <c r="AN30" i="1"/>
  <c r="BE30" i="1"/>
  <c r="W12" i="1"/>
  <c r="W30" i="1"/>
  <c r="AM30" i="1"/>
  <c r="BD30" i="1"/>
  <c r="V12" i="1"/>
  <c r="V30" i="1"/>
  <c r="AL30" i="1"/>
  <c r="BC30" i="1"/>
  <c r="U12" i="1"/>
  <c r="U30" i="1"/>
  <c r="AK30" i="1"/>
  <c r="BB30" i="1"/>
  <c r="T12" i="1"/>
  <c r="T30" i="1"/>
  <c r="AJ30" i="1"/>
  <c r="BA30" i="1"/>
  <c r="S12" i="1"/>
  <c r="S30" i="1"/>
  <c r="AI30" i="1"/>
  <c r="AZ30" i="1"/>
  <c r="R12" i="1"/>
  <c r="R30" i="1"/>
  <c r="AH30" i="1"/>
  <c r="AY30" i="1"/>
  <c r="AF11" i="1"/>
  <c r="AF29" i="1"/>
  <c r="AV29" i="1"/>
  <c r="BM29" i="1"/>
  <c r="AE11" i="1"/>
  <c r="AE29" i="1"/>
  <c r="AU29" i="1"/>
  <c r="BL29" i="1"/>
  <c r="AD11" i="1"/>
  <c r="AD29" i="1"/>
  <c r="AT29" i="1"/>
  <c r="BK29" i="1"/>
  <c r="AC11" i="1"/>
  <c r="AC29" i="1"/>
  <c r="AS29" i="1"/>
  <c r="BJ29" i="1"/>
  <c r="AB11" i="1"/>
  <c r="AB29" i="1"/>
  <c r="AR29" i="1"/>
  <c r="BI29" i="1"/>
  <c r="AA11" i="1"/>
  <c r="AA29" i="1"/>
  <c r="AQ29" i="1"/>
  <c r="BH29" i="1"/>
  <c r="Z11" i="1"/>
  <c r="Z29" i="1"/>
  <c r="AP29" i="1"/>
  <c r="BG29" i="1"/>
  <c r="Y11" i="1"/>
  <c r="Y29" i="1"/>
  <c r="AO29" i="1"/>
  <c r="BF29" i="1"/>
  <c r="X11" i="1"/>
  <c r="X29" i="1"/>
  <c r="AN29" i="1"/>
  <c r="BE29" i="1"/>
  <c r="W11" i="1"/>
  <c r="W29" i="1"/>
  <c r="AM29" i="1"/>
  <c r="BD29" i="1"/>
  <c r="V11" i="1"/>
  <c r="V29" i="1"/>
  <c r="AL29" i="1"/>
  <c r="BC29" i="1"/>
  <c r="U11" i="1"/>
  <c r="U29" i="1"/>
  <c r="AK29" i="1"/>
  <c r="BB29" i="1"/>
  <c r="T11" i="1"/>
  <c r="T29" i="1"/>
  <c r="AJ29" i="1"/>
  <c r="BA29" i="1"/>
  <c r="S11" i="1"/>
  <c r="S29" i="1"/>
  <c r="AI29" i="1"/>
  <c r="AZ29" i="1"/>
  <c r="R11" i="1"/>
  <c r="R29" i="1"/>
  <c r="AH29" i="1"/>
  <c r="AY29" i="1"/>
  <c r="AF10" i="1"/>
  <c r="AF28" i="1"/>
  <c r="AV28" i="1"/>
  <c r="BM28" i="1"/>
  <c r="AE10" i="1"/>
  <c r="AE28" i="1"/>
  <c r="AU28" i="1"/>
  <c r="BL28" i="1"/>
  <c r="AD10" i="1"/>
  <c r="AD28" i="1"/>
  <c r="AT28" i="1"/>
  <c r="BK28" i="1"/>
  <c r="AC10" i="1"/>
  <c r="AC28" i="1"/>
  <c r="AS28" i="1"/>
  <c r="BJ28" i="1"/>
  <c r="AB10" i="1"/>
  <c r="AB28" i="1"/>
  <c r="AR28" i="1"/>
  <c r="BI28" i="1"/>
  <c r="AA10" i="1"/>
  <c r="AA28" i="1"/>
  <c r="AQ28" i="1"/>
  <c r="BH28" i="1"/>
  <c r="Z10" i="1"/>
  <c r="Z28" i="1"/>
  <c r="AP28" i="1"/>
  <c r="BG28" i="1"/>
  <c r="Y10" i="1"/>
  <c r="Y28" i="1"/>
  <c r="AO28" i="1"/>
  <c r="BF28" i="1"/>
  <c r="X10" i="1"/>
  <c r="X28" i="1"/>
  <c r="AN28" i="1"/>
  <c r="BE28" i="1"/>
  <c r="W10" i="1"/>
  <c r="W28" i="1"/>
  <c r="AM28" i="1"/>
  <c r="BD28" i="1"/>
  <c r="V10" i="1"/>
  <c r="V28" i="1"/>
  <c r="AL28" i="1"/>
  <c r="BC28" i="1"/>
  <c r="U10" i="1"/>
  <c r="U28" i="1"/>
  <c r="AK28" i="1"/>
  <c r="BB28" i="1"/>
  <c r="T10" i="1"/>
  <c r="T28" i="1"/>
  <c r="AJ28" i="1"/>
  <c r="BA28" i="1"/>
  <c r="S10" i="1"/>
  <c r="S28" i="1"/>
  <c r="AI28" i="1"/>
  <c r="AZ28" i="1"/>
  <c r="R10" i="1"/>
  <c r="R28" i="1"/>
  <c r="AH28" i="1"/>
  <c r="AY28" i="1"/>
  <c r="AF9" i="1"/>
  <c r="AF27" i="1"/>
  <c r="AV27" i="1"/>
  <c r="BM27" i="1"/>
  <c r="AE9" i="1"/>
  <c r="AE27" i="1"/>
  <c r="AU27" i="1"/>
  <c r="BL27" i="1"/>
  <c r="AD9" i="1"/>
  <c r="AD27" i="1"/>
  <c r="AT27" i="1"/>
  <c r="BK27" i="1"/>
  <c r="AC9" i="1"/>
  <c r="AC27" i="1"/>
  <c r="AS27" i="1"/>
  <c r="BJ27" i="1"/>
  <c r="AB9" i="1"/>
  <c r="AB27" i="1"/>
  <c r="AR27" i="1"/>
  <c r="BI27" i="1"/>
  <c r="AA9" i="1"/>
  <c r="AA27" i="1"/>
  <c r="AQ27" i="1"/>
  <c r="BH27" i="1"/>
  <c r="Z9" i="1"/>
  <c r="Z27" i="1"/>
  <c r="AP27" i="1"/>
  <c r="BG27" i="1"/>
  <c r="Y9" i="1"/>
  <c r="Y27" i="1"/>
  <c r="AO27" i="1"/>
  <c r="BF27" i="1"/>
  <c r="X9" i="1"/>
  <c r="X27" i="1"/>
  <c r="AN27" i="1"/>
  <c r="BE27" i="1"/>
  <c r="W9" i="1"/>
  <c r="W27" i="1"/>
  <c r="AM27" i="1"/>
  <c r="BD27" i="1"/>
  <c r="V9" i="1"/>
  <c r="V27" i="1"/>
  <c r="AL27" i="1"/>
  <c r="BC27" i="1"/>
  <c r="U9" i="1"/>
  <c r="U27" i="1"/>
  <c r="AK27" i="1"/>
  <c r="BB27" i="1"/>
  <c r="T9" i="1"/>
  <c r="T27" i="1"/>
  <c r="AJ27" i="1"/>
  <c r="BA27" i="1"/>
  <c r="S9" i="1"/>
  <c r="S27" i="1"/>
  <c r="AI27" i="1"/>
  <c r="AZ27" i="1"/>
  <c r="R9" i="1"/>
  <c r="R27" i="1"/>
  <c r="AH27" i="1"/>
  <c r="AY27" i="1"/>
  <c r="AF8" i="1"/>
  <c r="AF26" i="1"/>
  <c r="AV26" i="1"/>
  <c r="BM26" i="1"/>
  <c r="AE8" i="1"/>
  <c r="AE26" i="1"/>
  <c r="AU26" i="1"/>
  <c r="BL26" i="1"/>
  <c r="AD8" i="1"/>
  <c r="AD26" i="1"/>
  <c r="AT26" i="1"/>
  <c r="BK26" i="1"/>
  <c r="AC8" i="1"/>
  <c r="AC26" i="1"/>
  <c r="AS26" i="1"/>
  <c r="BJ26" i="1"/>
  <c r="AB8" i="1"/>
  <c r="AB26" i="1"/>
  <c r="AR26" i="1"/>
  <c r="BI26" i="1"/>
  <c r="AA8" i="1"/>
  <c r="AA26" i="1"/>
  <c r="AQ26" i="1"/>
  <c r="BH26" i="1"/>
  <c r="Z8" i="1"/>
  <c r="Z26" i="1"/>
  <c r="AP26" i="1"/>
  <c r="BG26" i="1"/>
  <c r="Y8" i="1"/>
  <c r="Y26" i="1"/>
  <c r="AO26" i="1"/>
  <c r="BF26" i="1"/>
  <c r="X8" i="1"/>
  <c r="X26" i="1"/>
  <c r="AN26" i="1"/>
  <c r="BE26" i="1"/>
  <c r="V8" i="1"/>
  <c r="V26" i="1"/>
  <c r="AL26" i="1"/>
  <c r="BC26" i="1"/>
  <c r="U8" i="1"/>
  <c r="U26" i="1"/>
  <c r="AK26" i="1"/>
  <c r="BB26" i="1"/>
  <c r="T8" i="1"/>
  <c r="T26" i="1"/>
  <c r="AJ26" i="1"/>
  <c r="BA26" i="1"/>
  <c r="S8" i="1"/>
  <c r="S26" i="1"/>
  <c r="AI26" i="1"/>
  <c r="AZ26" i="1"/>
  <c r="R8" i="1"/>
  <c r="R26" i="1"/>
  <c r="AH26" i="1"/>
  <c r="AY26" i="1"/>
  <c r="BM24" i="1"/>
  <c r="BL24" i="1"/>
  <c r="BK24" i="1"/>
  <c r="BJ24" i="1"/>
  <c r="BI24" i="1"/>
  <c r="BG24" i="1"/>
  <c r="BE24" i="1"/>
  <c r="BC24" i="1"/>
  <c r="BB24" i="1"/>
  <c r="AZ24" i="1"/>
  <c r="AY24" i="1"/>
</calcChain>
</file>

<file path=xl/comments1.xml><?xml version="1.0" encoding="utf-8"?>
<comments xmlns="http://schemas.openxmlformats.org/spreadsheetml/2006/main">
  <authors>
    <author>Miguel Jose Frada</author>
  </authors>
  <commentList>
    <comment ref="G25" authorId="0">
      <text>
        <r>
          <rPr>
            <b/>
            <sz val="9"/>
            <color indexed="81"/>
            <rFont val="Calibri"/>
            <family val="2"/>
          </rPr>
          <t>Miguel Jose Frada:</t>
        </r>
        <r>
          <rPr>
            <sz val="9"/>
            <color indexed="81"/>
            <rFont val="Calibri"/>
            <family val="2"/>
          </rPr>
          <t xml:space="preserve">
Ct values from preliminary experiment</t>
        </r>
      </text>
    </comment>
  </commentList>
</comments>
</file>

<file path=xl/sharedStrings.xml><?xml version="1.0" encoding="utf-8"?>
<sst xmlns="http://schemas.openxmlformats.org/spreadsheetml/2006/main" count="133" uniqueCount="41">
  <si>
    <t>Normalization to TUBULIN- Delta Ct</t>
  </si>
  <si>
    <t>Normalized to control- Delta-Delta Ct</t>
  </si>
  <si>
    <t>Fold change - 2^delta-delta Ct</t>
  </si>
  <si>
    <t>Control</t>
  </si>
  <si>
    <t>Tub</t>
  </si>
  <si>
    <t>Actine</t>
  </si>
  <si>
    <t>Flag4</t>
  </si>
  <si>
    <t>Flag5</t>
  </si>
  <si>
    <t>FLAG8</t>
  </si>
  <si>
    <t/>
  </si>
  <si>
    <t>FLAG11</t>
  </si>
  <si>
    <t>histone</t>
  </si>
  <si>
    <t>Meiosis-1</t>
  </si>
  <si>
    <t>Meiosis-2</t>
  </si>
  <si>
    <t>Meiosis-3</t>
  </si>
  <si>
    <t>Meiosis-4</t>
  </si>
  <si>
    <t>Meiosis-5</t>
  </si>
  <si>
    <t>Meiosis-6</t>
  </si>
  <si>
    <t>Meiosis-7</t>
  </si>
  <si>
    <t>Meiosis-8</t>
  </si>
  <si>
    <t>EhV infected</t>
  </si>
  <si>
    <t>HEAT MAP- fold change (gene expression) of EhV-INFECTION RELATIVE TO CONTROL</t>
  </si>
  <si>
    <t>TIME (DAYS)</t>
  </si>
  <si>
    <t>TOTAL CELLS</t>
  </si>
  <si>
    <t>1216 +EhV A</t>
  </si>
  <si>
    <t>1216 +EhV B</t>
  </si>
  <si>
    <t>1216 A</t>
  </si>
  <si>
    <t>1216 B</t>
  </si>
  <si>
    <t>AVERAGE</t>
  </si>
  <si>
    <t>1216 +EhV</t>
  </si>
  <si>
    <t>1216 control</t>
  </si>
  <si>
    <t>STD DEV</t>
  </si>
  <si>
    <t>CELL COUNTS</t>
  </si>
  <si>
    <t>Average of Counts/µL Reg(Ehv2)</t>
  </si>
  <si>
    <t>Column Labels</t>
  </si>
  <si>
    <t>Row Labels</t>
  </si>
  <si>
    <t>average control</t>
  </si>
  <si>
    <t>EhV-COUNTS</t>
  </si>
  <si>
    <t>Emiliania huxleyi RCC1216infected with EhV201.</t>
  </si>
  <si>
    <t xml:space="preserve">Cultures were sampled daily for gene expression analysis (qPCR) of haploid or meiosis specific geneselated genes. </t>
  </si>
  <si>
    <t>All data generated by Miguel Frada.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</si>
</sst>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16"/>
      <color rgb="FFFF0000"/>
      <name val="Calibri"/>
      <scheme val="minor"/>
    </font>
    <font>
      <b/>
      <sz val="11"/>
      <color rgb="FF000000"/>
      <name val="Calibri"/>
      <scheme val="minor"/>
    </font>
    <font>
      <b/>
      <i/>
      <sz val="11"/>
      <color theme="1"/>
      <name val="Calibri"/>
      <scheme val="minor"/>
    </font>
    <font>
      <b/>
      <sz val="14"/>
      <color rgb="FFFF0000"/>
      <name val="Calibri"/>
      <scheme val="minor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3" borderId="0" xfId="0" applyFill="1"/>
    <xf numFmtId="0" fontId="4" fillId="4" borderId="0" xfId="0" applyFont="1" applyFill="1"/>
    <xf numFmtId="0" fontId="5" fillId="5" borderId="0" xfId="0" applyFont="1" applyFill="1"/>
    <xf numFmtId="0" fontId="5" fillId="4" borderId="0" xfId="0" applyFont="1" applyFill="1"/>
    <xf numFmtId="0" fontId="6" fillId="6" borderId="0" xfId="0" applyFont="1" applyFill="1"/>
    <xf numFmtId="164" fontId="1" fillId="0" borderId="0" xfId="0" applyNumberFormat="1" applyFont="1"/>
    <xf numFmtId="0" fontId="4" fillId="3" borderId="0" xfId="0" applyFont="1" applyFill="1"/>
    <xf numFmtId="2" fontId="0" fillId="0" borderId="0" xfId="0" applyNumberFormat="1"/>
    <xf numFmtId="164" fontId="0" fillId="0" borderId="0" xfId="0" applyNumberFormat="1"/>
    <xf numFmtId="0" fontId="4" fillId="7" borderId="0" xfId="0" applyFont="1" applyFill="1"/>
    <xf numFmtId="0" fontId="9" fillId="0" borderId="0" xfId="0" applyFont="1"/>
    <xf numFmtId="164" fontId="10" fillId="0" borderId="0" xfId="0" applyNumberFormat="1" applyFont="1"/>
    <xf numFmtId="0" fontId="11" fillId="0" borderId="0" xfId="0" applyFont="1"/>
    <xf numFmtId="0" fontId="12" fillId="0" borderId="0" xfId="0" applyFont="1"/>
    <xf numFmtId="0" fontId="0" fillId="8" borderId="0" xfId="0" applyFill="1"/>
    <xf numFmtId="0" fontId="3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EhV-infection</c:v>
          </c:tx>
          <c:errBars>
            <c:errDir val="y"/>
            <c:errBarType val="both"/>
            <c:errValType val="cust"/>
            <c:noEndCap val="0"/>
            <c:plus>
              <c:numRef>
                <c:f>'Cell and Viral counts'!$B$11:$T$11</c:f>
                <c:numCache>
                  <c:formatCode>General</c:formatCode>
                  <c:ptCount val="19"/>
                  <c:pt idx="0">
                    <c:v>64880.228292807689</c:v>
                  </c:pt>
                  <c:pt idx="1">
                    <c:v>2617.7004931070169</c:v>
                  </c:pt>
                  <c:pt idx="2">
                    <c:v>11947.477809194617</c:v>
                  </c:pt>
                  <c:pt idx="3">
                    <c:v>1692.8806961109474</c:v>
                  </c:pt>
                  <c:pt idx="4">
                    <c:v>32982.606574815909</c:v>
                  </c:pt>
                  <c:pt idx="5">
                    <c:v>4147.2528786155381</c:v>
                  </c:pt>
                  <c:pt idx="6">
                    <c:v>44992.128714841281</c:v>
                  </c:pt>
                  <c:pt idx="7">
                    <c:v>36525.876622745229</c:v>
                  </c:pt>
                  <c:pt idx="8">
                    <c:v>59534.308429162214</c:v>
                  </c:pt>
                  <c:pt idx="9">
                    <c:v>63194.596213026729</c:v>
                  </c:pt>
                  <c:pt idx="10">
                    <c:v>58198.828311933277</c:v>
                  </c:pt>
                  <c:pt idx="11">
                    <c:v>54158.345507053957</c:v>
                  </c:pt>
                  <c:pt idx="12">
                    <c:v>19216.06495943691</c:v>
                  </c:pt>
                  <c:pt idx="13">
                    <c:v>3630.5633279742369</c:v>
                  </c:pt>
                  <c:pt idx="14">
                    <c:v>2677.3155713080469</c:v>
                  </c:pt>
                  <c:pt idx="15">
                    <c:v>617.59210588893791</c:v>
                  </c:pt>
                  <c:pt idx="16">
                    <c:v>248.33412057722649</c:v>
                  </c:pt>
                  <c:pt idx="17">
                    <c:v>281.85837191619578</c:v>
                  </c:pt>
                  <c:pt idx="18">
                    <c:v>543.71326808431093</c:v>
                  </c:pt>
                </c:numCache>
              </c:numRef>
            </c:plus>
            <c:minus>
              <c:numRef>
                <c:f>'Cell and Viral counts'!$B$11:$T$11</c:f>
                <c:numCache>
                  <c:formatCode>General</c:formatCode>
                  <c:ptCount val="19"/>
                  <c:pt idx="0">
                    <c:v>64880.228292807689</c:v>
                  </c:pt>
                  <c:pt idx="1">
                    <c:v>2617.7004931070169</c:v>
                  </c:pt>
                  <c:pt idx="2">
                    <c:v>11947.477809194617</c:v>
                  </c:pt>
                  <c:pt idx="3">
                    <c:v>1692.8806961109474</c:v>
                  </c:pt>
                  <c:pt idx="4">
                    <c:v>32982.606574815909</c:v>
                  </c:pt>
                  <c:pt idx="5">
                    <c:v>4147.2528786155381</c:v>
                  </c:pt>
                  <c:pt idx="6">
                    <c:v>44992.128714841281</c:v>
                  </c:pt>
                  <c:pt idx="7">
                    <c:v>36525.876622745229</c:v>
                  </c:pt>
                  <c:pt idx="8">
                    <c:v>59534.308429162214</c:v>
                  </c:pt>
                  <c:pt idx="9">
                    <c:v>63194.596213026729</c:v>
                  </c:pt>
                  <c:pt idx="10">
                    <c:v>58198.828311933277</c:v>
                  </c:pt>
                  <c:pt idx="11">
                    <c:v>54158.345507053957</c:v>
                  </c:pt>
                  <c:pt idx="12">
                    <c:v>19216.06495943691</c:v>
                  </c:pt>
                  <c:pt idx="13">
                    <c:v>3630.5633279742369</c:v>
                  </c:pt>
                  <c:pt idx="14">
                    <c:v>2677.3155713080469</c:v>
                  </c:pt>
                  <c:pt idx="15">
                    <c:v>617.59210588893791</c:v>
                  </c:pt>
                  <c:pt idx="16">
                    <c:v>248.33412057722649</c:v>
                  </c:pt>
                  <c:pt idx="17">
                    <c:v>281.85837191619578</c:v>
                  </c:pt>
                  <c:pt idx="18">
                    <c:v>543.71326808431093</c:v>
                  </c:pt>
                </c:numCache>
              </c:numRef>
            </c:minus>
          </c:errBars>
          <c:xVal>
            <c:numRef>
              <c:f>'Cell and Viral counts'!$B$2:$T$2</c:f>
              <c:numCache>
                <c:formatCode>0.0</c:formatCode>
                <c:ptCount val="19"/>
                <c:pt idx="0">
                  <c:v>-1</c:v>
                </c:pt>
                <c:pt idx="1">
                  <c:v>0</c:v>
                </c:pt>
                <c:pt idx="2">
                  <c:v>0.16666666699999999</c:v>
                </c:pt>
                <c:pt idx="3">
                  <c:v>0.39583333300000001</c:v>
                </c:pt>
                <c:pt idx="4">
                  <c:v>1</c:v>
                </c:pt>
                <c:pt idx="5">
                  <c:v>1.1666666670000001</c:v>
                </c:pt>
                <c:pt idx="6">
                  <c:v>1.3333333329999999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3</c:v>
                </c:pt>
                <c:pt idx="11">
                  <c:v>3.3333333330000001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14</c:v>
                </c:pt>
              </c:numCache>
            </c:numRef>
          </c:xVal>
          <c:yVal>
            <c:numRef>
              <c:f>'Cell and Viral counts'!$B$8:$T$8</c:f>
              <c:numCache>
                <c:formatCode>General</c:formatCode>
                <c:ptCount val="19"/>
                <c:pt idx="0">
                  <c:v>121145.58268660601</c:v>
                </c:pt>
                <c:pt idx="1">
                  <c:v>70624.521258915163</c:v>
                </c:pt>
                <c:pt idx="2">
                  <c:v>154677.53261209565</c:v>
                </c:pt>
                <c:pt idx="3">
                  <c:v>161328.57598913618</c:v>
                </c:pt>
                <c:pt idx="4">
                  <c:v>368510.65083191876</c:v>
                </c:pt>
                <c:pt idx="5">
                  <c:v>368715.39028443518</c:v>
                </c:pt>
                <c:pt idx="6">
                  <c:v>463680.44441251538</c:v>
                </c:pt>
                <c:pt idx="7">
                  <c:v>503293.81543952372</c:v>
                </c:pt>
                <c:pt idx="8">
                  <c:v>621894.41050080943</c:v>
                </c:pt>
                <c:pt idx="9">
                  <c:v>484567.23236433783</c:v>
                </c:pt>
                <c:pt idx="10">
                  <c:v>481261.82217891759</c:v>
                </c:pt>
                <c:pt idx="11">
                  <c:v>341825.3042277646</c:v>
                </c:pt>
                <c:pt idx="12">
                  <c:v>120276.13911213393</c:v>
                </c:pt>
                <c:pt idx="13">
                  <c:v>24592.238737675725</c:v>
                </c:pt>
                <c:pt idx="14">
                  <c:v>5884.1288301210852</c:v>
                </c:pt>
                <c:pt idx="15">
                  <c:v>2873.3617345266239</c:v>
                </c:pt>
                <c:pt idx="16">
                  <c:v>2496.7599940872315</c:v>
                </c:pt>
                <c:pt idx="17">
                  <c:v>15496.668578549246</c:v>
                </c:pt>
                <c:pt idx="18">
                  <c:v>21603.371743928903</c:v>
                </c:pt>
              </c:numCache>
            </c:numRef>
          </c:yVal>
          <c:smooth val="1"/>
        </c:ser>
        <c:ser>
          <c:idx val="1"/>
          <c:order val="1"/>
          <c:tx>
            <c:v>Control</c:v>
          </c:tx>
          <c:errBars>
            <c:errDir val="y"/>
            <c:errBarType val="both"/>
            <c:errValType val="cust"/>
            <c:noEndCap val="0"/>
            <c:plus>
              <c:numRef>
                <c:f>'Cell and Viral counts'!$B$12:$T$12</c:f>
                <c:numCache>
                  <c:formatCode>General</c:formatCode>
                  <c:ptCount val="19"/>
                  <c:pt idx="0">
                    <c:v>9724.4395055106488</c:v>
                  </c:pt>
                  <c:pt idx="1">
                    <c:v>1979.0767363538341</c:v>
                  </c:pt>
                  <c:pt idx="2">
                    <c:v>26366.99159673549</c:v>
                  </c:pt>
                  <c:pt idx="3">
                    <c:v>18639.70546170271</c:v>
                  </c:pt>
                  <c:pt idx="4">
                    <c:v>8500.7630584941362</c:v>
                  </c:pt>
                  <c:pt idx="5">
                    <c:v>21315.548534157639</c:v>
                  </c:pt>
                  <c:pt idx="6">
                    <c:v>105820.02131834102</c:v>
                  </c:pt>
                  <c:pt idx="7">
                    <c:v>5290.4313404610757</c:v>
                  </c:pt>
                  <c:pt idx="8">
                    <c:v>57553.893079299763</c:v>
                  </c:pt>
                  <c:pt idx="9">
                    <c:v>189272.76187529945</c:v>
                  </c:pt>
                  <c:pt idx="10">
                    <c:v>246321.44915483598</c:v>
                  </c:pt>
                  <c:pt idx="11">
                    <c:v>233224.17543201649</c:v>
                  </c:pt>
                  <c:pt idx="12">
                    <c:v>16792.112305117556</c:v>
                  </c:pt>
                  <c:pt idx="13">
                    <c:v>692050.41022510652</c:v>
                  </c:pt>
                  <c:pt idx="14">
                    <c:v>1311880</c:v>
                  </c:pt>
                  <c:pt idx="15">
                    <c:v>995630.95137172157</c:v>
                  </c:pt>
                  <c:pt idx="16">
                    <c:v>1121706.4741459982</c:v>
                  </c:pt>
                  <c:pt idx="17">
                    <c:v>569480.71932286781</c:v>
                  </c:pt>
                  <c:pt idx="18">
                    <c:v>1506641.0539863985</c:v>
                  </c:pt>
                </c:numCache>
              </c:numRef>
            </c:plus>
            <c:minus>
              <c:numRef>
                <c:f>'Cell and Viral counts'!$B$12:$T$12</c:f>
                <c:numCache>
                  <c:formatCode>General</c:formatCode>
                  <c:ptCount val="19"/>
                  <c:pt idx="0">
                    <c:v>9724.4395055106488</c:v>
                  </c:pt>
                  <c:pt idx="1">
                    <c:v>1979.0767363538341</c:v>
                  </c:pt>
                  <c:pt idx="2">
                    <c:v>26366.99159673549</c:v>
                  </c:pt>
                  <c:pt idx="3">
                    <c:v>18639.70546170271</c:v>
                  </c:pt>
                  <c:pt idx="4">
                    <c:v>8500.7630584941362</c:v>
                  </c:pt>
                  <c:pt idx="5">
                    <c:v>21315.548534157639</c:v>
                  </c:pt>
                  <c:pt idx="6">
                    <c:v>105820.02131834102</c:v>
                  </c:pt>
                  <c:pt idx="7">
                    <c:v>5290.4313404610757</c:v>
                  </c:pt>
                  <c:pt idx="8">
                    <c:v>57553.893079299763</c:v>
                  </c:pt>
                  <c:pt idx="9">
                    <c:v>189272.76187529945</c:v>
                  </c:pt>
                  <c:pt idx="10">
                    <c:v>246321.44915483598</c:v>
                  </c:pt>
                  <c:pt idx="11">
                    <c:v>233224.17543201649</c:v>
                  </c:pt>
                  <c:pt idx="12">
                    <c:v>16792.112305117556</c:v>
                  </c:pt>
                  <c:pt idx="13">
                    <c:v>692050.41022510652</c:v>
                  </c:pt>
                  <c:pt idx="14">
                    <c:v>1311880</c:v>
                  </c:pt>
                  <c:pt idx="15">
                    <c:v>995630.95137172157</c:v>
                  </c:pt>
                  <c:pt idx="16">
                    <c:v>1121706.4741459982</c:v>
                  </c:pt>
                  <c:pt idx="17">
                    <c:v>569480.71932286781</c:v>
                  </c:pt>
                  <c:pt idx="18">
                    <c:v>1506641.0539863985</c:v>
                  </c:pt>
                </c:numCache>
              </c:numRef>
            </c:minus>
          </c:errBars>
          <c:xVal>
            <c:numRef>
              <c:f>'Cell and Viral counts'!$B$2:$T$2</c:f>
              <c:numCache>
                <c:formatCode>0.0</c:formatCode>
                <c:ptCount val="19"/>
                <c:pt idx="0">
                  <c:v>-1</c:v>
                </c:pt>
                <c:pt idx="1">
                  <c:v>0</c:v>
                </c:pt>
                <c:pt idx="2">
                  <c:v>0.16666666699999999</c:v>
                </c:pt>
                <c:pt idx="3">
                  <c:v>0.39583333300000001</c:v>
                </c:pt>
                <c:pt idx="4">
                  <c:v>1</c:v>
                </c:pt>
                <c:pt idx="5">
                  <c:v>1.1666666670000001</c:v>
                </c:pt>
                <c:pt idx="6">
                  <c:v>1.3333333329999999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3</c:v>
                </c:pt>
                <c:pt idx="11">
                  <c:v>3.3333333330000001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14</c:v>
                </c:pt>
              </c:numCache>
            </c:numRef>
          </c:xVal>
          <c:yVal>
            <c:numRef>
              <c:f>'Cell and Viral counts'!$B$9:$T$9</c:f>
              <c:numCache>
                <c:formatCode>General</c:formatCode>
                <c:ptCount val="19"/>
                <c:pt idx="0">
                  <c:v>160146.61495979666</c:v>
                </c:pt>
                <c:pt idx="1">
                  <c:v>74779.775739125442</c:v>
                </c:pt>
                <c:pt idx="2">
                  <c:v>155613.17539758672</c:v>
                </c:pt>
                <c:pt idx="3">
                  <c:v>179321.29160066292</c:v>
                </c:pt>
                <c:pt idx="4">
                  <c:v>356979.70740753366</c:v>
                </c:pt>
                <c:pt idx="5">
                  <c:v>390644.19694895728</c:v>
                </c:pt>
                <c:pt idx="6">
                  <c:v>415257.42687344085</c:v>
                </c:pt>
                <c:pt idx="7">
                  <c:v>758676.78557525249</c:v>
                </c:pt>
                <c:pt idx="8">
                  <c:v>1029141.1786524765</c:v>
                </c:pt>
                <c:pt idx="9">
                  <c:v>683084.86452762689</c:v>
                </c:pt>
                <c:pt idx="10">
                  <c:v>1459281.7079768269</c:v>
                </c:pt>
                <c:pt idx="11">
                  <c:v>1096491.5675312337</c:v>
                </c:pt>
                <c:pt idx="12">
                  <c:v>1155101.8276866144</c:v>
                </c:pt>
                <c:pt idx="13">
                  <c:v>1945735.9926174909</c:v>
                </c:pt>
                <c:pt idx="14">
                  <c:v>3181716.1947280052</c:v>
                </c:pt>
                <c:pt idx="15">
                  <c:v>2333856.5167969195</c:v>
                </c:pt>
                <c:pt idx="16">
                  <c:v>2280860.8026844487</c:v>
                </c:pt>
                <c:pt idx="17">
                  <c:v>3461900.4160130466</c:v>
                </c:pt>
                <c:pt idx="18">
                  <c:v>2009611.7776979518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54944"/>
        <c:axId val="87956480"/>
      </c:scatterChart>
      <c:valAx>
        <c:axId val="87954944"/>
        <c:scaling>
          <c:orientation val="minMax"/>
          <c:min val="0"/>
        </c:scaling>
        <c:delete val="0"/>
        <c:axPos val="b"/>
        <c:numFmt formatCode="0.0" sourceLinked="1"/>
        <c:majorTickMark val="out"/>
        <c:minorTickMark val="none"/>
        <c:tickLblPos val="nextTo"/>
        <c:crossAx val="87956480"/>
        <c:crosses val="autoZero"/>
        <c:crossBetween val="midCat"/>
      </c:valAx>
      <c:valAx>
        <c:axId val="8795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954944"/>
        <c:crosses val="autoZero"/>
        <c:crossBetween val="midCat"/>
        <c:dispUnits>
          <c:builtInUnit val="m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errBars>
            <c:errDir val="y"/>
            <c:errBarType val="both"/>
            <c:errValType val="cust"/>
            <c:noEndCap val="0"/>
            <c:plus>
              <c:numRef>
                <c:f>'Cell and Viral counts'!$B$43:$Q$43</c:f>
                <c:numCache>
                  <c:formatCode>General</c:formatCode>
                  <c:ptCount val="16"/>
                  <c:pt idx="0">
                    <c:v>8095145.9960141918</c:v>
                  </c:pt>
                  <c:pt idx="1">
                    <c:v>8705895.8088095374</c:v>
                  </c:pt>
                  <c:pt idx="2">
                    <c:v>8504293.1738704871</c:v>
                  </c:pt>
                  <c:pt idx="3">
                    <c:v>4505953.427560864</c:v>
                  </c:pt>
                  <c:pt idx="4">
                    <c:v>15109198.952905044</c:v>
                  </c:pt>
                  <c:pt idx="5">
                    <c:v>11822437.111766243</c:v>
                  </c:pt>
                  <c:pt idx="6">
                    <c:v>11158015.36473009</c:v>
                  </c:pt>
                  <c:pt idx="7">
                    <c:v>19045196.171465125</c:v>
                  </c:pt>
                  <c:pt idx="8">
                    <c:v>12838997.283366995</c:v>
                  </c:pt>
                  <c:pt idx="9">
                    <c:v>27917366.58283139</c:v>
                  </c:pt>
                  <c:pt idx="10">
                    <c:v>16069516.918239813</c:v>
                  </c:pt>
                  <c:pt idx="11">
                    <c:v>34796776.240468614</c:v>
                  </c:pt>
                  <c:pt idx="12">
                    <c:v>10472033.537071306</c:v>
                  </c:pt>
                  <c:pt idx="13">
                    <c:v>16650717.577765595</c:v>
                  </c:pt>
                  <c:pt idx="14">
                    <c:v>93607945.097195506</c:v>
                  </c:pt>
                  <c:pt idx="15">
                    <c:v>78233294.338719398</c:v>
                  </c:pt>
                </c:numCache>
              </c:numRef>
            </c:plus>
            <c:minus>
              <c:numRef>
                <c:f>'Cell and Viral counts'!$B$43:$Q$43</c:f>
                <c:numCache>
                  <c:formatCode>General</c:formatCode>
                  <c:ptCount val="16"/>
                  <c:pt idx="0">
                    <c:v>8095145.9960141918</c:v>
                  </c:pt>
                  <c:pt idx="1">
                    <c:v>8705895.8088095374</c:v>
                  </c:pt>
                  <c:pt idx="2">
                    <c:v>8504293.1738704871</c:v>
                  </c:pt>
                  <c:pt idx="3">
                    <c:v>4505953.427560864</c:v>
                  </c:pt>
                  <c:pt idx="4">
                    <c:v>15109198.952905044</c:v>
                  </c:pt>
                  <c:pt idx="5">
                    <c:v>11822437.111766243</c:v>
                  </c:pt>
                  <c:pt idx="6">
                    <c:v>11158015.36473009</c:v>
                  </c:pt>
                  <c:pt idx="7">
                    <c:v>19045196.171465125</c:v>
                  </c:pt>
                  <c:pt idx="8">
                    <c:v>12838997.283366995</c:v>
                  </c:pt>
                  <c:pt idx="9">
                    <c:v>27917366.58283139</c:v>
                  </c:pt>
                  <c:pt idx="10">
                    <c:v>16069516.918239813</c:v>
                  </c:pt>
                  <c:pt idx="11">
                    <c:v>34796776.240468614</c:v>
                  </c:pt>
                  <c:pt idx="12">
                    <c:v>10472033.537071306</c:v>
                  </c:pt>
                  <c:pt idx="13">
                    <c:v>16650717.577765595</c:v>
                  </c:pt>
                  <c:pt idx="14">
                    <c:v>93607945.097195506</c:v>
                  </c:pt>
                  <c:pt idx="15">
                    <c:v>78233294.338719398</c:v>
                  </c:pt>
                </c:numCache>
              </c:numRef>
            </c:minus>
          </c:errBars>
          <c:xVal>
            <c:numRef>
              <c:f>'Cell and Viral counts'!$B$32:$Q$32</c:f>
              <c:numCache>
                <c:formatCode>0.0</c:formatCode>
                <c:ptCount val="1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1</c:v>
                </c:pt>
                <c:pt idx="4">
                  <c:v>1.2</c:v>
                </c:pt>
                <c:pt idx="5">
                  <c:v>1.3</c:v>
                </c:pt>
                <c:pt idx="6">
                  <c:v>2</c:v>
                </c:pt>
                <c:pt idx="7">
                  <c:v>2.5</c:v>
                </c:pt>
                <c:pt idx="8">
                  <c:v>3</c:v>
                </c:pt>
                <c:pt idx="9">
                  <c:v>3.3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14</c:v>
                </c:pt>
              </c:numCache>
            </c:numRef>
          </c:xVal>
          <c:yVal>
            <c:numRef>
              <c:f>'Cell and Viral counts'!$B$42:$Q$42</c:f>
              <c:numCache>
                <c:formatCode>General</c:formatCode>
                <c:ptCount val="16"/>
                <c:pt idx="0">
                  <c:v>234363.65469798446</c:v>
                </c:pt>
                <c:pt idx="1">
                  <c:v>1377032.3942485256</c:v>
                </c:pt>
                <c:pt idx="2">
                  <c:v>5249987.9557712143</c:v>
                </c:pt>
                <c:pt idx="3">
                  <c:v>25084683.92534332</c:v>
                </c:pt>
                <c:pt idx="4">
                  <c:v>20274244.977217242</c:v>
                </c:pt>
                <c:pt idx="5">
                  <c:v>23111160.204075404</c:v>
                </c:pt>
                <c:pt idx="6">
                  <c:v>262244354.8692916</c:v>
                </c:pt>
                <c:pt idx="7">
                  <c:v>280423998.52765363</c:v>
                </c:pt>
                <c:pt idx="8">
                  <c:v>277515330.86929846</c:v>
                </c:pt>
                <c:pt idx="9">
                  <c:v>262142862.15813035</c:v>
                </c:pt>
                <c:pt idx="10">
                  <c:v>255163498.10056642</c:v>
                </c:pt>
                <c:pt idx="11">
                  <c:v>249541893.95205408</c:v>
                </c:pt>
                <c:pt idx="12">
                  <c:v>264108997.91705084</c:v>
                </c:pt>
                <c:pt idx="13">
                  <c:v>260092875.79666108</c:v>
                </c:pt>
                <c:pt idx="14">
                  <c:v>205049151.90012401</c:v>
                </c:pt>
                <c:pt idx="15">
                  <c:v>194177632.09043097</c:v>
                </c:pt>
              </c:numCache>
            </c:numRef>
          </c:yVal>
          <c:smooth val="1"/>
        </c:ser>
        <c:ser>
          <c:idx val="1"/>
          <c:order val="1"/>
          <c:tx>
            <c:v>Control</c:v>
          </c:tx>
          <c:errBars>
            <c:errDir val="y"/>
            <c:errBarType val="both"/>
            <c:errValType val="cust"/>
            <c:noEndCap val="0"/>
            <c:plus>
              <c:numRef>
                <c:f>'Cell and Viral counts'!$B$12:$T$12</c:f>
                <c:numCache>
                  <c:formatCode>General</c:formatCode>
                  <c:ptCount val="19"/>
                  <c:pt idx="0">
                    <c:v>9724.4395055106488</c:v>
                  </c:pt>
                  <c:pt idx="1">
                    <c:v>1979.0767363538341</c:v>
                  </c:pt>
                  <c:pt idx="2">
                    <c:v>26366.99159673549</c:v>
                  </c:pt>
                  <c:pt idx="3">
                    <c:v>18639.70546170271</c:v>
                  </c:pt>
                  <c:pt idx="4">
                    <c:v>8500.7630584941362</c:v>
                  </c:pt>
                  <c:pt idx="5">
                    <c:v>21315.548534157639</c:v>
                  </c:pt>
                  <c:pt idx="6">
                    <c:v>105820.02131834102</c:v>
                  </c:pt>
                  <c:pt idx="7">
                    <c:v>5290.4313404610757</c:v>
                  </c:pt>
                  <c:pt idx="8">
                    <c:v>57553.893079299763</c:v>
                  </c:pt>
                  <c:pt idx="9">
                    <c:v>189272.76187529945</c:v>
                  </c:pt>
                  <c:pt idx="10">
                    <c:v>246321.44915483598</c:v>
                  </c:pt>
                  <c:pt idx="11">
                    <c:v>233224.17543201649</c:v>
                  </c:pt>
                  <c:pt idx="12">
                    <c:v>16792.112305117556</c:v>
                  </c:pt>
                  <c:pt idx="13">
                    <c:v>692050.41022510652</c:v>
                  </c:pt>
                  <c:pt idx="14">
                    <c:v>1311880</c:v>
                  </c:pt>
                  <c:pt idx="15">
                    <c:v>995630.95137172157</c:v>
                  </c:pt>
                  <c:pt idx="16">
                    <c:v>1121706.4741459982</c:v>
                  </c:pt>
                  <c:pt idx="17">
                    <c:v>569480.71932286781</c:v>
                  </c:pt>
                  <c:pt idx="18">
                    <c:v>1506641.0539863985</c:v>
                  </c:pt>
                </c:numCache>
              </c:numRef>
            </c:plus>
            <c:minus>
              <c:numRef>
                <c:f>'Cell and Viral counts'!$B$12:$T$12</c:f>
                <c:numCache>
                  <c:formatCode>General</c:formatCode>
                  <c:ptCount val="19"/>
                  <c:pt idx="0">
                    <c:v>9724.4395055106488</c:v>
                  </c:pt>
                  <c:pt idx="1">
                    <c:v>1979.0767363538341</c:v>
                  </c:pt>
                  <c:pt idx="2">
                    <c:v>26366.99159673549</c:v>
                  </c:pt>
                  <c:pt idx="3">
                    <c:v>18639.70546170271</c:v>
                  </c:pt>
                  <c:pt idx="4">
                    <c:v>8500.7630584941362</c:v>
                  </c:pt>
                  <c:pt idx="5">
                    <c:v>21315.548534157639</c:v>
                  </c:pt>
                  <c:pt idx="6">
                    <c:v>105820.02131834102</c:v>
                  </c:pt>
                  <c:pt idx="7">
                    <c:v>5290.4313404610757</c:v>
                  </c:pt>
                  <c:pt idx="8">
                    <c:v>57553.893079299763</c:v>
                  </c:pt>
                  <c:pt idx="9">
                    <c:v>189272.76187529945</c:v>
                  </c:pt>
                  <c:pt idx="10">
                    <c:v>246321.44915483598</c:v>
                  </c:pt>
                  <c:pt idx="11">
                    <c:v>233224.17543201649</c:v>
                  </c:pt>
                  <c:pt idx="12">
                    <c:v>16792.112305117556</c:v>
                  </c:pt>
                  <c:pt idx="13">
                    <c:v>692050.41022510652</c:v>
                  </c:pt>
                  <c:pt idx="14">
                    <c:v>1311880</c:v>
                  </c:pt>
                  <c:pt idx="15">
                    <c:v>995630.95137172157</c:v>
                  </c:pt>
                  <c:pt idx="16">
                    <c:v>1121706.4741459982</c:v>
                  </c:pt>
                  <c:pt idx="17">
                    <c:v>569480.71932286781</c:v>
                  </c:pt>
                  <c:pt idx="18">
                    <c:v>1506641.0539863985</c:v>
                  </c:pt>
                </c:numCache>
              </c:numRef>
            </c:minus>
          </c:errBars>
          <c:xVal>
            <c:numRef>
              <c:f>'Cell and Viral counts'!$B$2:$T$2</c:f>
              <c:numCache>
                <c:formatCode>0.0</c:formatCode>
                <c:ptCount val="19"/>
                <c:pt idx="0">
                  <c:v>-1</c:v>
                </c:pt>
                <c:pt idx="1">
                  <c:v>0</c:v>
                </c:pt>
                <c:pt idx="2">
                  <c:v>0.16666666699999999</c:v>
                </c:pt>
                <c:pt idx="3">
                  <c:v>0.39583333300000001</c:v>
                </c:pt>
                <c:pt idx="4">
                  <c:v>1</c:v>
                </c:pt>
                <c:pt idx="5">
                  <c:v>1.1666666670000001</c:v>
                </c:pt>
                <c:pt idx="6">
                  <c:v>1.3333333329999999</c:v>
                </c:pt>
                <c:pt idx="7">
                  <c:v>2</c:v>
                </c:pt>
                <c:pt idx="8">
                  <c:v>2.25</c:v>
                </c:pt>
                <c:pt idx="9">
                  <c:v>2.5</c:v>
                </c:pt>
                <c:pt idx="10">
                  <c:v>3</c:v>
                </c:pt>
                <c:pt idx="11">
                  <c:v>3.3333333330000001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13</c:v>
                </c:pt>
                <c:pt idx="18">
                  <c:v>14</c:v>
                </c:pt>
              </c:numCache>
            </c:numRef>
          </c:xVal>
          <c:yVal>
            <c:numRef>
              <c:f>'Cell and Viral counts'!$B$9:$T$9</c:f>
              <c:numCache>
                <c:formatCode>General</c:formatCode>
                <c:ptCount val="19"/>
                <c:pt idx="0">
                  <c:v>160146.61495979666</c:v>
                </c:pt>
                <c:pt idx="1">
                  <c:v>74779.775739125442</c:v>
                </c:pt>
                <c:pt idx="2">
                  <c:v>155613.17539758672</c:v>
                </c:pt>
                <c:pt idx="3">
                  <c:v>179321.29160066292</c:v>
                </c:pt>
                <c:pt idx="4">
                  <c:v>356979.70740753366</c:v>
                </c:pt>
                <c:pt idx="5">
                  <c:v>390644.19694895728</c:v>
                </c:pt>
                <c:pt idx="6">
                  <c:v>415257.42687344085</c:v>
                </c:pt>
                <c:pt idx="7">
                  <c:v>758676.78557525249</c:v>
                </c:pt>
                <c:pt idx="8">
                  <c:v>1029141.1786524765</c:v>
                </c:pt>
                <c:pt idx="9">
                  <c:v>683084.86452762689</c:v>
                </c:pt>
                <c:pt idx="10">
                  <c:v>1459281.7079768269</c:v>
                </c:pt>
                <c:pt idx="11">
                  <c:v>1096491.5675312337</c:v>
                </c:pt>
                <c:pt idx="12">
                  <c:v>1155101.8276866144</c:v>
                </c:pt>
                <c:pt idx="13">
                  <c:v>1945735.9926174909</c:v>
                </c:pt>
                <c:pt idx="14">
                  <c:v>3181716.1947280052</c:v>
                </c:pt>
                <c:pt idx="15">
                  <c:v>2333856.5167969195</c:v>
                </c:pt>
                <c:pt idx="16">
                  <c:v>2280860.8026844487</c:v>
                </c:pt>
                <c:pt idx="17">
                  <c:v>3461900.4160130466</c:v>
                </c:pt>
                <c:pt idx="18">
                  <c:v>2009611.7776979518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07424"/>
        <c:axId val="88008960"/>
      </c:scatterChart>
      <c:valAx>
        <c:axId val="88007424"/>
        <c:scaling>
          <c:orientation val="minMax"/>
          <c:min val="0"/>
        </c:scaling>
        <c:delete val="0"/>
        <c:axPos val="b"/>
        <c:numFmt formatCode="0.0" sourceLinked="1"/>
        <c:majorTickMark val="out"/>
        <c:minorTickMark val="none"/>
        <c:tickLblPos val="nextTo"/>
        <c:crossAx val="88008960"/>
        <c:crosses val="autoZero"/>
        <c:crossBetween val="midCat"/>
      </c:valAx>
      <c:valAx>
        <c:axId val="8800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007424"/>
        <c:crosses val="autoZero"/>
        <c:crossBetween val="midCat"/>
        <c:dispUnits>
          <c:builtInUnit val="hundredM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SPO11-2</c:v>
          </c:tx>
          <c:spPr>
            <a:ln w="47625">
              <a:noFill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>
                <a:solidFill>
                  <a:schemeClr val="tx2"/>
                </a:solidFill>
              </a:ln>
              <a:effectLst/>
            </c:spPr>
          </c:marker>
          <c:xVal>
            <c:numRef>
              <c:f>'Gene expression'!$AY$24:$BM$24</c:f>
              <c:numCache>
                <c:formatCode>0.0</c:formatCode>
                <c:ptCount val="15"/>
                <c:pt idx="0">
                  <c:v>0.16666666666666666</c:v>
                </c:pt>
                <c:pt idx="1">
                  <c:v>0.375</c:v>
                </c:pt>
                <c:pt idx="2">
                  <c:v>1</c:v>
                </c:pt>
                <c:pt idx="3">
                  <c:v>1.1666666666666667</c:v>
                </c:pt>
                <c:pt idx="4">
                  <c:v>1.4166666666666667</c:v>
                </c:pt>
                <c:pt idx="5">
                  <c:v>2</c:v>
                </c:pt>
                <c:pt idx="6">
                  <c:v>2.3333333333333335</c:v>
                </c:pt>
                <c:pt idx="7">
                  <c:v>3</c:v>
                </c:pt>
                <c:pt idx="8">
                  <c:v>3.3333333333333335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</c:numCache>
            </c:numRef>
          </c:xVal>
          <c:yVal>
            <c:numRef>
              <c:f>'Gene expression'!$AY$32:$BM$32</c:f>
              <c:numCache>
                <c:formatCode>0.0</c:formatCode>
                <c:ptCount val="15"/>
                <c:pt idx="0">
                  <c:v>0.68412485130218292</c:v>
                </c:pt>
                <c:pt idx="1">
                  <c:v>0.90933906902838513</c:v>
                </c:pt>
                <c:pt idx="2">
                  <c:v>0.27541862488439123</c:v>
                </c:pt>
                <c:pt idx="3">
                  <c:v>0.27848252821725544</c:v>
                </c:pt>
                <c:pt idx="4">
                  <c:v>0.44706256778714465</c:v>
                </c:pt>
                <c:pt idx="5">
                  <c:v>0.37691855778902306</c:v>
                </c:pt>
                <c:pt idx="6">
                  <c:v>0</c:v>
                </c:pt>
                <c:pt idx="7">
                  <c:v>0.65881417283866262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8.4457093621636434E-2</c:v>
                </c:pt>
                <c:pt idx="14">
                  <c:v>3.6935253072479593E-2</c:v>
                </c:pt>
              </c:numCache>
            </c:numRef>
          </c:yVal>
          <c:smooth val="0"/>
        </c:ser>
        <c:ser>
          <c:idx val="1"/>
          <c:order val="1"/>
          <c:tx>
            <c:v>SPO11-3</c:v>
          </c:tx>
          <c:spPr>
            <a:ln w="47625">
              <a:noFill/>
            </a:ln>
            <a:effectLst/>
          </c:spPr>
          <c:marker>
            <c:symbol val="diamond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xVal>
            <c:numRef>
              <c:f>'Gene expression'!$AY$24:$BM$24</c:f>
              <c:numCache>
                <c:formatCode>0.0</c:formatCode>
                <c:ptCount val="15"/>
                <c:pt idx="0">
                  <c:v>0.16666666666666666</c:v>
                </c:pt>
                <c:pt idx="1">
                  <c:v>0.375</c:v>
                </c:pt>
                <c:pt idx="2">
                  <c:v>1</c:v>
                </c:pt>
                <c:pt idx="3">
                  <c:v>1.1666666666666667</c:v>
                </c:pt>
                <c:pt idx="4">
                  <c:v>1.4166666666666667</c:v>
                </c:pt>
                <c:pt idx="5">
                  <c:v>2</c:v>
                </c:pt>
                <c:pt idx="6">
                  <c:v>2.3333333333333335</c:v>
                </c:pt>
                <c:pt idx="7">
                  <c:v>3</c:v>
                </c:pt>
                <c:pt idx="8">
                  <c:v>3.3333333333333335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</c:numCache>
            </c:numRef>
          </c:xVal>
          <c:yVal>
            <c:numRef>
              <c:f>'Gene expression'!$AY$33:$BM$33</c:f>
              <c:numCache>
                <c:formatCode>0.0</c:formatCode>
                <c:ptCount val="15"/>
                <c:pt idx="0">
                  <c:v>0.99314748293256039</c:v>
                </c:pt>
                <c:pt idx="1">
                  <c:v>1.0154314289619353</c:v>
                </c:pt>
                <c:pt idx="2">
                  <c:v>0.7562800631918366</c:v>
                </c:pt>
                <c:pt idx="3">
                  <c:v>1.8539252017478769</c:v>
                </c:pt>
                <c:pt idx="4">
                  <c:v>1.051234425793055</c:v>
                </c:pt>
                <c:pt idx="5">
                  <c:v>0.16282249936060095</c:v>
                </c:pt>
                <c:pt idx="6">
                  <c:v>0.10564871367222951</c:v>
                </c:pt>
                <c:pt idx="7">
                  <c:v>8.7468015957402141</c:v>
                </c:pt>
                <c:pt idx="8">
                  <c:v>0.50043912105910293</c:v>
                </c:pt>
                <c:pt idx="9">
                  <c:v>6.4344284159983314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3.3968387220645588E-2</c:v>
                </c:pt>
                <c:pt idx="14">
                  <c:v>6.1091012355631101E-2</c:v>
                </c:pt>
              </c:numCache>
            </c:numRef>
          </c:yVal>
          <c:smooth val="0"/>
        </c:ser>
        <c:ser>
          <c:idx val="2"/>
          <c:order val="2"/>
          <c:tx>
            <c:v>DMC1</c:v>
          </c:tx>
          <c:spPr>
            <a:ln w="47625">
              <a:noFill/>
            </a:ln>
            <a:effectLst/>
          </c:spPr>
          <c:marker>
            <c:symbol val="diamond"/>
            <c:size val="6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xVal>
            <c:numRef>
              <c:f>'Gene expression'!$AY$24:$BM$24</c:f>
              <c:numCache>
                <c:formatCode>0.0</c:formatCode>
                <c:ptCount val="15"/>
                <c:pt idx="0">
                  <c:v>0.16666666666666666</c:v>
                </c:pt>
                <c:pt idx="1">
                  <c:v>0.375</c:v>
                </c:pt>
                <c:pt idx="2">
                  <c:v>1</c:v>
                </c:pt>
                <c:pt idx="3">
                  <c:v>1.1666666666666667</c:v>
                </c:pt>
                <c:pt idx="4">
                  <c:v>1.4166666666666667</c:v>
                </c:pt>
                <c:pt idx="5">
                  <c:v>2</c:v>
                </c:pt>
                <c:pt idx="6">
                  <c:v>2.3333333333333335</c:v>
                </c:pt>
                <c:pt idx="7">
                  <c:v>3</c:v>
                </c:pt>
                <c:pt idx="8">
                  <c:v>3.3333333333333335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</c:numCache>
            </c:numRef>
          </c:xVal>
          <c:yVal>
            <c:numRef>
              <c:f>'Gene expression'!$AY$34:$BM$34</c:f>
              <c:numCache>
                <c:formatCode>0.0</c:formatCode>
                <c:ptCount val="15"/>
                <c:pt idx="0">
                  <c:v>1.1064680258503992</c:v>
                </c:pt>
                <c:pt idx="1">
                  <c:v>0.92181021273537322</c:v>
                </c:pt>
                <c:pt idx="2">
                  <c:v>0.31711219441357669</c:v>
                </c:pt>
                <c:pt idx="3">
                  <c:v>0.62033320873164277</c:v>
                </c:pt>
                <c:pt idx="4">
                  <c:v>1.2297805365438412</c:v>
                </c:pt>
                <c:pt idx="5">
                  <c:v>1.7527374319354239</c:v>
                </c:pt>
                <c:pt idx="6">
                  <c:v>39.613138524414026</c:v>
                </c:pt>
                <c:pt idx="7">
                  <c:v>1.2953213819371272</c:v>
                </c:pt>
                <c:pt idx="8">
                  <c:v>5.4371336756554856</c:v>
                </c:pt>
                <c:pt idx="9">
                  <c:v>3.8603723418815443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v>HOP1</c:v>
          </c:tx>
          <c:spPr>
            <a:ln w="47625">
              <a:noFill/>
            </a:ln>
            <a:effectLst/>
          </c:spPr>
          <c:marker>
            <c:symbol val="diamond"/>
            <c:size val="6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xVal>
            <c:numRef>
              <c:f>'Gene expression'!$AY$24:$BM$24</c:f>
              <c:numCache>
                <c:formatCode>0.0</c:formatCode>
                <c:ptCount val="15"/>
                <c:pt idx="0">
                  <c:v>0.16666666666666666</c:v>
                </c:pt>
                <c:pt idx="1">
                  <c:v>0.375</c:v>
                </c:pt>
                <c:pt idx="2">
                  <c:v>1</c:v>
                </c:pt>
                <c:pt idx="3">
                  <c:v>1.1666666666666667</c:v>
                </c:pt>
                <c:pt idx="4">
                  <c:v>1.4166666666666667</c:v>
                </c:pt>
                <c:pt idx="5">
                  <c:v>2</c:v>
                </c:pt>
                <c:pt idx="6">
                  <c:v>2.3333333333333335</c:v>
                </c:pt>
                <c:pt idx="7">
                  <c:v>3</c:v>
                </c:pt>
                <c:pt idx="8">
                  <c:v>3.3333333333333335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</c:numCache>
            </c:numRef>
          </c:xVal>
          <c:yVal>
            <c:numRef>
              <c:f>'Gene expression'!$AY$35:$BM$35</c:f>
              <c:numCache>
                <c:formatCode>0.0</c:formatCode>
                <c:ptCount val="15"/>
                <c:pt idx="0">
                  <c:v>1.39068322851268</c:v>
                </c:pt>
                <c:pt idx="1">
                  <c:v>1.138099296046029</c:v>
                </c:pt>
                <c:pt idx="2">
                  <c:v>0.31382195424049797</c:v>
                </c:pt>
                <c:pt idx="3">
                  <c:v>0.59489291618280893</c:v>
                </c:pt>
                <c:pt idx="4">
                  <c:v>0.42036261338305908</c:v>
                </c:pt>
                <c:pt idx="5">
                  <c:v>0.473884357580586</c:v>
                </c:pt>
                <c:pt idx="6">
                  <c:v>2.6177176206262875</c:v>
                </c:pt>
                <c:pt idx="7">
                  <c:v>0.58122582663673494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v>MER3</c:v>
          </c:tx>
          <c:spPr>
            <a:ln w="47625">
              <a:noFill/>
            </a:ln>
            <a:effectLst/>
          </c:spPr>
          <c:marker>
            <c:symbol val="diamond"/>
            <c:size val="6"/>
            <c:spPr>
              <a:solidFill>
                <a:schemeClr val="bg2">
                  <a:lumMod val="75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  <a:effectLst/>
            </c:spPr>
          </c:marker>
          <c:xVal>
            <c:numRef>
              <c:f>'Gene expression'!$AY$24:$BM$24</c:f>
              <c:numCache>
                <c:formatCode>0.0</c:formatCode>
                <c:ptCount val="15"/>
                <c:pt idx="0">
                  <c:v>0.16666666666666666</c:v>
                </c:pt>
                <c:pt idx="1">
                  <c:v>0.375</c:v>
                </c:pt>
                <c:pt idx="2">
                  <c:v>1</c:v>
                </c:pt>
                <c:pt idx="3">
                  <c:v>1.1666666666666667</c:v>
                </c:pt>
                <c:pt idx="4">
                  <c:v>1.4166666666666667</c:v>
                </c:pt>
                <c:pt idx="5">
                  <c:v>2</c:v>
                </c:pt>
                <c:pt idx="6">
                  <c:v>2.3333333333333335</c:v>
                </c:pt>
                <c:pt idx="7">
                  <c:v>3</c:v>
                </c:pt>
                <c:pt idx="8">
                  <c:v>3.3333333333333335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</c:numCache>
            </c:numRef>
          </c:xVal>
          <c:yVal>
            <c:numRef>
              <c:f>'Gene expression'!$AY$36:$BM$36</c:f>
              <c:numCache>
                <c:formatCode>0.0</c:formatCode>
                <c:ptCount val="15"/>
                <c:pt idx="0">
                  <c:v>1.7577759836224678</c:v>
                </c:pt>
                <c:pt idx="1">
                  <c:v>1.1149703225380518</c:v>
                </c:pt>
                <c:pt idx="2">
                  <c:v>4.7133214213487373E-2</c:v>
                </c:pt>
                <c:pt idx="3">
                  <c:v>0.73275899351503115</c:v>
                </c:pt>
                <c:pt idx="4">
                  <c:v>1.4209191751503392</c:v>
                </c:pt>
                <c:pt idx="5">
                  <c:v>1.7196733264731319</c:v>
                </c:pt>
                <c:pt idx="6">
                  <c:v>90.302892026680155</c:v>
                </c:pt>
                <c:pt idx="7">
                  <c:v>4.3949452232196631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v>MND1</c:v>
          </c:tx>
          <c:spPr>
            <a:ln w="47625">
              <a:noFill/>
            </a:ln>
            <a:effectLst/>
          </c:spPr>
          <c:marker>
            <c:symbol val="diamond"/>
            <c:size val="6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xVal>
            <c:numRef>
              <c:f>'Gene expression'!$AY$24:$BM$24</c:f>
              <c:numCache>
                <c:formatCode>0.0</c:formatCode>
                <c:ptCount val="15"/>
                <c:pt idx="0">
                  <c:v>0.16666666666666666</c:v>
                </c:pt>
                <c:pt idx="1">
                  <c:v>0.375</c:v>
                </c:pt>
                <c:pt idx="2">
                  <c:v>1</c:v>
                </c:pt>
                <c:pt idx="3">
                  <c:v>1.1666666666666667</c:v>
                </c:pt>
                <c:pt idx="4">
                  <c:v>1.4166666666666667</c:v>
                </c:pt>
                <c:pt idx="5">
                  <c:v>2</c:v>
                </c:pt>
                <c:pt idx="6">
                  <c:v>2.3333333333333335</c:v>
                </c:pt>
                <c:pt idx="7">
                  <c:v>3</c:v>
                </c:pt>
                <c:pt idx="8">
                  <c:v>3.3333333333333335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</c:numCache>
            </c:numRef>
          </c:xVal>
          <c:yVal>
            <c:numRef>
              <c:f>'Gene expression'!$AY$37:$BM$37</c:f>
              <c:numCache>
                <c:formatCode>0.0</c:formatCode>
                <c:ptCount val="15"/>
                <c:pt idx="0">
                  <c:v>0.78402914322582673</c:v>
                </c:pt>
                <c:pt idx="1">
                  <c:v>1.0961160216353141</c:v>
                </c:pt>
                <c:pt idx="2">
                  <c:v>0.39712248263719446</c:v>
                </c:pt>
                <c:pt idx="3">
                  <c:v>0.44317450946048464</c:v>
                </c:pt>
                <c:pt idx="4">
                  <c:v>0.77194386260439873</c:v>
                </c:pt>
                <c:pt idx="5">
                  <c:v>0.23070610614184464</c:v>
                </c:pt>
                <c:pt idx="6">
                  <c:v>0.98323154235083676</c:v>
                </c:pt>
                <c:pt idx="7">
                  <c:v>0.5771437647859593</c:v>
                </c:pt>
                <c:pt idx="8">
                  <c:v>0.723813288185576</c:v>
                </c:pt>
                <c:pt idx="9">
                  <c:v>0.20334770944267902</c:v>
                </c:pt>
                <c:pt idx="10">
                  <c:v>0</c:v>
                </c:pt>
                <c:pt idx="11">
                  <c:v>0</c:v>
                </c:pt>
                <c:pt idx="12">
                  <c:v>1.7821941920801818E-2</c:v>
                </c:pt>
                <c:pt idx="13">
                  <c:v>3.3762523370084743E-2</c:v>
                </c:pt>
                <c:pt idx="14">
                  <c:v>5.0676615622818555E-2</c:v>
                </c:pt>
              </c:numCache>
            </c:numRef>
          </c:yVal>
          <c:smooth val="0"/>
        </c:ser>
        <c:ser>
          <c:idx val="6"/>
          <c:order val="6"/>
          <c:tx>
            <c:v>MSH5</c:v>
          </c:tx>
          <c:spPr>
            <a:ln w="47625">
              <a:noFill/>
            </a:ln>
            <a:effectLst/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xVal>
            <c:numRef>
              <c:f>'Gene expression'!$AY$24:$BM$24</c:f>
              <c:numCache>
                <c:formatCode>0.0</c:formatCode>
                <c:ptCount val="15"/>
                <c:pt idx="0">
                  <c:v>0.16666666666666666</c:v>
                </c:pt>
                <c:pt idx="1">
                  <c:v>0.375</c:v>
                </c:pt>
                <c:pt idx="2">
                  <c:v>1</c:v>
                </c:pt>
                <c:pt idx="3">
                  <c:v>1.1666666666666667</c:v>
                </c:pt>
                <c:pt idx="4">
                  <c:v>1.4166666666666667</c:v>
                </c:pt>
                <c:pt idx="5">
                  <c:v>2</c:v>
                </c:pt>
                <c:pt idx="6">
                  <c:v>2.3333333333333335</c:v>
                </c:pt>
                <c:pt idx="7">
                  <c:v>3</c:v>
                </c:pt>
                <c:pt idx="8">
                  <c:v>3.3333333333333335</c:v>
                </c:pt>
                <c:pt idx="9">
                  <c:v>4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14</c:v>
                </c:pt>
              </c:numCache>
            </c:numRef>
          </c:xVal>
          <c:yVal>
            <c:numRef>
              <c:f>'Gene expression'!$AY$38:$BM$38</c:f>
              <c:numCache>
                <c:formatCode>0.0</c:formatCode>
                <c:ptCount val="15"/>
                <c:pt idx="0">
                  <c:v>1.2160573794633569</c:v>
                </c:pt>
                <c:pt idx="1">
                  <c:v>1.1241159214189722</c:v>
                </c:pt>
                <c:pt idx="2">
                  <c:v>0.44150781020290603</c:v>
                </c:pt>
                <c:pt idx="3">
                  <c:v>0.6396041976719653</c:v>
                </c:pt>
                <c:pt idx="4">
                  <c:v>0.36568071845039629</c:v>
                </c:pt>
                <c:pt idx="5">
                  <c:v>0.6677318470715734</c:v>
                </c:pt>
                <c:pt idx="6">
                  <c:v>10.949876646274417</c:v>
                </c:pt>
                <c:pt idx="7">
                  <c:v>2.6235486564383543</c:v>
                </c:pt>
                <c:pt idx="8">
                  <c:v>0.7222188805242562</c:v>
                </c:pt>
                <c:pt idx="9">
                  <c:v>5.6410885635397561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2.5956280401244708E-4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660992"/>
        <c:axId val="88667264"/>
      </c:scatterChart>
      <c:valAx>
        <c:axId val="88660992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"/>
              </a:defRPr>
            </a:pPr>
            <a:endParaRPr lang="en-US"/>
          </a:p>
        </c:txPr>
        <c:crossAx val="88667264"/>
        <c:crosses val="autoZero"/>
        <c:crossBetween val="midCat"/>
        <c:majorUnit val="1"/>
      </c:valAx>
      <c:valAx>
        <c:axId val="88667264"/>
        <c:scaling>
          <c:logBase val="10"/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latin typeface="Arial"/>
              </a:defRPr>
            </a:pPr>
            <a:endParaRPr lang="en-US"/>
          </a:p>
        </c:txPr>
        <c:crossAx val="88660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12</xdr:row>
      <xdr:rowOff>171450</xdr:rowOff>
    </xdr:from>
    <xdr:to>
      <xdr:col>13</xdr:col>
      <xdr:colOff>254000</xdr:colOff>
      <xdr:row>28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44</xdr:row>
      <xdr:rowOff>0</xdr:rowOff>
    </xdr:from>
    <xdr:to>
      <xdr:col>13</xdr:col>
      <xdr:colOff>203200</xdr:colOff>
      <xdr:row>59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6350</xdr:colOff>
      <xdr:row>46</xdr:row>
      <xdr:rowOff>25400</xdr:rowOff>
    </xdr:from>
    <xdr:to>
      <xdr:col>76</xdr:col>
      <xdr:colOff>0</xdr:colOff>
      <xdr:row>61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opLeftCell="A14" workbookViewId="0">
      <selection activeCell="D50" sqref="D50"/>
    </sheetView>
  </sheetViews>
  <sheetFormatPr defaultColWidth="11.5546875" defaultRowHeight="14.4" x14ac:dyDescent="0.3"/>
  <cols>
    <col min="1" max="1" width="14.109375" bestFit="1" customWidth="1"/>
  </cols>
  <sheetData>
    <row r="1" spans="1:20" ht="18" x14ac:dyDescent="0.35">
      <c r="A1" s="20" t="s">
        <v>32</v>
      </c>
      <c r="B1" s="1" t="s">
        <v>22</v>
      </c>
    </row>
    <row r="2" spans="1:20" x14ac:dyDescent="0.3">
      <c r="A2" s="1" t="s">
        <v>23</v>
      </c>
      <c r="B2" s="12">
        <v>-1</v>
      </c>
      <c r="C2" s="18">
        <v>0</v>
      </c>
      <c r="D2" s="18">
        <v>0.16666666699999999</v>
      </c>
      <c r="E2" s="18">
        <v>0.39583333300000001</v>
      </c>
      <c r="F2" s="18">
        <v>1</v>
      </c>
      <c r="G2" s="18">
        <v>1.1666666670000001</v>
      </c>
      <c r="H2" s="18">
        <v>1.3333333329999999</v>
      </c>
      <c r="I2" s="18">
        <v>2</v>
      </c>
      <c r="J2" s="18">
        <v>2.25</v>
      </c>
      <c r="K2" s="18">
        <v>2.5</v>
      </c>
      <c r="L2" s="18">
        <v>3</v>
      </c>
      <c r="M2" s="18">
        <v>3.3333333330000001</v>
      </c>
      <c r="N2" s="18">
        <v>4</v>
      </c>
      <c r="O2" s="18">
        <v>6</v>
      </c>
      <c r="P2" s="18">
        <v>7</v>
      </c>
      <c r="Q2" s="18">
        <v>8</v>
      </c>
      <c r="R2" s="18">
        <v>10</v>
      </c>
      <c r="S2" s="18">
        <v>13</v>
      </c>
      <c r="T2" s="18">
        <v>14</v>
      </c>
    </row>
    <row r="3" spans="1:20" x14ac:dyDescent="0.3">
      <c r="A3" t="s">
        <v>24</v>
      </c>
      <c r="B3">
        <v>75268.333295830409</v>
      </c>
      <c r="C3">
        <v>68773.527489123822</v>
      </c>
      <c r="D3">
        <v>163125.67518905294</v>
      </c>
      <c r="E3">
        <v>162525.62340909604</v>
      </c>
      <c r="F3">
        <v>391832.87560217909</v>
      </c>
      <c r="G3">
        <v>365782.83965067071</v>
      </c>
      <c r="H3">
        <v>495494.68372679764</v>
      </c>
      <c r="I3">
        <v>529121.51048825006</v>
      </c>
      <c r="J3">
        <v>663991.52370432147</v>
      </c>
      <c r="K3">
        <v>529252.55988091475</v>
      </c>
      <c r="L3">
        <v>522414.60833539726</v>
      </c>
      <c r="M3">
        <v>380121.03759364667</v>
      </c>
      <c r="N3">
        <v>133863.94895267297</v>
      </c>
      <c r="O3">
        <v>27159.434686413515</v>
      </c>
      <c r="P3">
        <v>7777.2768259693412</v>
      </c>
      <c r="Q3">
        <v>2436.6581684452772</v>
      </c>
      <c r="R3">
        <v>2672.3587347473863</v>
      </c>
      <c r="S3">
        <v>15297.364612433104</v>
      </c>
      <c r="T3">
        <v>21218.908405045389</v>
      </c>
    </row>
    <row r="4" spans="1:20" x14ac:dyDescent="0.3">
      <c r="A4" t="s">
        <v>25</v>
      </c>
      <c r="B4">
        <v>167022.83207738161</v>
      </c>
      <c r="C4">
        <v>72475.515028706504</v>
      </c>
      <c r="D4">
        <v>146229.39003513832</v>
      </c>
      <c r="E4">
        <v>160131.52856917633</v>
      </c>
      <c r="F4">
        <v>345188.42606165842</v>
      </c>
      <c r="G4">
        <v>371647.94091819966</v>
      </c>
      <c r="H4">
        <v>431866.20509823313</v>
      </c>
      <c r="I4">
        <v>477466.12039079738</v>
      </c>
      <c r="J4">
        <v>579797.29729729739</v>
      </c>
      <c r="K4">
        <v>439881.90484776092</v>
      </c>
      <c r="L4">
        <v>440109.03602243797</v>
      </c>
      <c r="M4">
        <v>303529.57086188247</v>
      </c>
      <c r="N4">
        <v>106688.32927159488</v>
      </c>
      <c r="O4">
        <v>22025.042788937932</v>
      </c>
      <c r="P4">
        <v>3990.9808342728293</v>
      </c>
      <c r="Q4">
        <v>3310.065300607971</v>
      </c>
      <c r="R4">
        <v>2321.1612534270771</v>
      </c>
      <c r="S4">
        <v>15695.972544665388</v>
      </c>
      <c r="T4">
        <v>21987.83508281242</v>
      </c>
    </row>
    <row r="5" spans="1:20" x14ac:dyDescent="0.3">
      <c r="A5" t="s">
        <v>26</v>
      </c>
      <c r="B5">
        <v>153270.39784221174</v>
      </c>
      <c r="C5">
        <v>77084.036449544365</v>
      </c>
      <c r="D5">
        <v>164996.96076003514</v>
      </c>
      <c r="E5">
        <v>198511.05463214949</v>
      </c>
      <c r="F5">
        <v>368770.98875340889</v>
      </c>
      <c r="G5">
        <v>409640.45297971496</v>
      </c>
      <c r="H5">
        <v>398648.64864864864</v>
      </c>
      <c r="I5">
        <v>1039887.4507597075</v>
      </c>
      <c r="J5">
        <v>1478485.0600076558</v>
      </c>
      <c r="K5">
        <v>926287.82420749275</v>
      </c>
      <c r="L5">
        <v>2478454.3799312161</v>
      </c>
      <c r="M5">
        <v>1889453.5642005848</v>
      </c>
      <c r="N5">
        <v>2203515.3261016337</v>
      </c>
      <c r="O5">
        <v>3869446.9424460437</v>
      </c>
      <c r="P5">
        <v>6359441.4086217377</v>
      </c>
      <c r="Q5">
        <v>4664402.968293231</v>
      </c>
      <c r="R5">
        <v>4559400.4441154702</v>
      </c>
      <c r="S5">
        <v>6908104.8594814278</v>
      </c>
      <c r="T5">
        <v>3997235.7203130913</v>
      </c>
    </row>
    <row r="6" spans="1:20" x14ac:dyDescent="0.3">
      <c r="A6" t="s">
        <v>27</v>
      </c>
      <c r="B6">
        <v>201974.98650350902</v>
      </c>
      <c r="C6">
        <v>74285.19928801569</v>
      </c>
      <c r="D6">
        <v>127708.40364495445</v>
      </c>
      <c r="E6">
        <v>172150.53036956966</v>
      </c>
      <c r="F6">
        <v>356749.09434556629</v>
      </c>
      <c r="G6">
        <v>379495.71515328728</v>
      </c>
      <c r="H6">
        <v>548300.75796765706</v>
      </c>
      <c r="I6">
        <v>1047369.2505121912</v>
      </c>
      <c r="J6">
        <v>1559878.5561677725</v>
      </c>
      <c r="K6">
        <v>658615.71737563075</v>
      </c>
      <c r="L6">
        <v>2130103.2458330523</v>
      </c>
      <c r="M6">
        <v>1559624.7722313451</v>
      </c>
      <c r="N6">
        <v>2179767.6931388443</v>
      </c>
      <c r="O6">
        <v>2890739.8664598363</v>
      </c>
      <c r="P6">
        <v>3089948.0420162394</v>
      </c>
      <c r="Q6">
        <v>3256368.1737449137</v>
      </c>
      <c r="R6">
        <v>2973067.9353764942</v>
      </c>
      <c r="S6">
        <v>6102737.5027050423</v>
      </c>
      <c r="T6">
        <v>1866523.5081374319</v>
      </c>
    </row>
    <row r="7" spans="1:20" x14ac:dyDescent="0.3">
      <c r="A7" s="19" t="s">
        <v>28</v>
      </c>
    </row>
    <row r="8" spans="1:20" x14ac:dyDescent="0.3">
      <c r="A8" t="s">
        <v>29</v>
      </c>
      <c r="B8">
        <f>AVERAGE(B3:B4)</f>
        <v>121145.58268660601</v>
      </c>
      <c r="C8">
        <f t="shared" ref="C8:T9" si="0">AVERAGE(C3:C4)</f>
        <v>70624.521258915163</v>
      </c>
      <c r="D8">
        <f t="shared" si="0"/>
        <v>154677.53261209565</v>
      </c>
      <c r="E8">
        <f t="shared" si="0"/>
        <v>161328.57598913618</v>
      </c>
      <c r="F8">
        <f t="shared" si="0"/>
        <v>368510.65083191876</v>
      </c>
      <c r="G8">
        <f t="shared" si="0"/>
        <v>368715.39028443518</v>
      </c>
      <c r="H8">
        <f t="shared" si="0"/>
        <v>463680.44441251538</v>
      </c>
      <c r="I8">
        <f t="shared" si="0"/>
        <v>503293.81543952372</v>
      </c>
      <c r="J8">
        <f t="shared" si="0"/>
        <v>621894.41050080943</v>
      </c>
      <c r="K8">
        <f t="shared" si="0"/>
        <v>484567.23236433783</v>
      </c>
      <c r="L8">
        <f t="shared" si="0"/>
        <v>481261.82217891759</v>
      </c>
      <c r="M8">
        <f t="shared" si="0"/>
        <v>341825.3042277646</v>
      </c>
      <c r="N8">
        <f t="shared" si="0"/>
        <v>120276.13911213393</v>
      </c>
      <c r="O8">
        <f t="shared" si="0"/>
        <v>24592.238737675725</v>
      </c>
      <c r="P8">
        <f t="shared" si="0"/>
        <v>5884.1288301210852</v>
      </c>
      <c r="Q8">
        <f t="shared" si="0"/>
        <v>2873.3617345266239</v>
      </c>
      <c r="R8">
        <f t="shared" si="0"/>
        <v>2496.7599940872315</v>
      </c>
      <c r="S8">
        <f t="shared" si="0"/>
        <v>15496.668578549246</v>
      </c>
      <c r="T8">
        <f t="shared" si="0"/>
        <v>21603.371743928903</v>
      </c>
    </row>
    <row r="9" spans="1:20" x14ac:dyDescent="0.3">
      <c r="A9" t="s">
        <v>30</v>
      </c>
      <c r="B9">
        <f>AVERAGE(B4:B5)</f>
        <v>160146.61495979666</v>
      </c>
      <c r="C9">
        <f t="shared" si="0"/>
        <v>74779.775739125442</v>
      </c>
      <c r="D9">
        <f t="shared" si="0"/>
        <v>155613.17539758672</v>
      </c>
      <c r="E9">
        <f t="shared" si="0"/>
        <v>179321.29160066292</v>
      </c>
      <c r="F9">
        <f t="shared" si="0"/>
        <v>356979.70740753366</v>
      </c>
      <c r="G9">
        <f t="shared" si="0"/>
        <v>390644.19694895728</v>
      </c>
      <c r="H9">
        <f t="shared" si="0"/>
        <v>415257.42687344085</v>
      </c>
      <c r="I9">
        <f t="shared" si="0"/>
        <v>758676.78557525249</v>
      </c>
      <c r="J9">
        <f t="shared" si="0"/>
        <v>1029141.1786524765</v>
      </c>
      <c r="K9">
        <f t="shared" si="0"/>
        <v>683084.86452762689</v>
      </c>
      <c r="L9">
        <f t="shared" si="0"/>
        <v>1459281.7079768269</v>
      </c>
      <c r="M9">
        <f t="shared" si="0"/>
        <v>1096491.5675312337</v>
      </c>
      <c r="N9">
        <f t="shared" si="0"/>
        <v>1155101.8276866144</v>
      </c>
      <c r="O9">
        <f t="shared" si="0"/>
        <v>1945735.9926174909</v>
      </c>
      <c r="P9">
        <f t="shared" si="0"/>
        <v>3181716.1947280052</v>
      </c>
      <c r="Q9">
        <f t="shared" si="0"/>
        <v>2333856.5167969195</v>
      </c>
      <c r="R9">
        <f t="shared" si="0"/>
        <v>2280860.8026844487</v>
      </c>
      <c r="S9">
        <f t="shared" si="0"/>
        <v>3461900.4160130466</v>
      </c>
      <c r="T9">
        <f t="shared" si="0"/>
        <v>2009611.7776979518</v>
      </c>
    </row>
    <row r="10" spans="1:20" x14ac:dyDescent="0.3">
      <c r="A10" s="19" t="s">
        <v>31</v>
      </c>
    </row>
    <row r="11" spans="1:20" x14ac:dyDescent="0.3">
      <c r="A11" t="s">
        <v>29</v>
      </c>
      <c r="B11">
        <f>STDEV(B3:B4)</f>
        <v>64880.228292807689</v>
      </c>
      <c r="C11">
        <f>STDEV(C3:C4)</f>
        <v>2617.7004931070169</v>
      </c>
      <c r="D11">
        <f t="shared" ref="D11:T11" si="1">STDEV(D3:D4)</f>
        <v>11947.477809194617</v>
      </c>
      <c r="E11">
        <f t="shared" si="1"/>
        <v>1692.8806961109474</v>
      </c>
      <c r="F11">
        <f t="shared" si="1"/>
        <v>32982.606574815909</v>
      </c>
      <c r="G11">
        <f t="shared" si="1"/>
        <v>4147.2528786155381</v>
      </c>
      <c r="H11">
        <f t="shared" si="1"/>
        <v>44992.128714841281</v>
      </c>
      <c r="I11">
        <f t="shared" si="1"/>
        <v>36525.876622745229</v>
      </c>
      <c r="J11">
        <f t="shared" si="1"/>
        <v>59534.308429162214</v>
      </c>
      <c r="K11">
        <f t="shared" si="1"/>
        <v>63194.596213026729</v>
      </c>
      <c r="L11">
        <f t="shared" si="1"/>
        <v>58198.828311933277</v>
      </c>
      <c r="M11">
        <f t="shared" si="1"/>
        <v>54158.345507053957</v>
      </c>
      <c r="N11">
        <f t="shared" si="1"/>
        <v>19216.06495943691</v>
      </c>
      <c r="O11">
        <f t="shared" si="1"/>
        <v>3630.5633279742369</v>
      </c>
      <c r="P11">
        <f t="shared" si="1"/>
        <v>2677.3155713080469</v>
      </c>
      <c r="Q11">
        <f t="shared" si="1"/>
        <v>617.59210588893791</v>
      </c>
      <c r="R11">
        <f t="shared" si="1"/>
        <v>248.33412057722649</v>
      </c>
      <c r="S11">
        <f t="shared" si="1"/>
        <v>281.85837191619578</v>
      </c>
      <c r="T11">
        <f t="shared" si="1"/>
        <v>543.71326808431093</v>
      </c>
    </row>
    <row r="12" spans="1:20" x14ac:dyDescent="0.3">
      <c r="A12" t="s">
        <v>30</v>
      </c>
      <c r="B12">
        <f>STDEV(B4:B5)</f>
        <v>9724.4395055106488</v>
      </c>
      <c r="C12">
        <f>STDEV(C5:C6)</f>
        <v>1979.0767363538341</v>
      </c>
      <c r="D12">
        <f t="shared" ref="D12:T12" si="2">STDEV(D5:D6)</f>
        <v>26366.99159673549</v>
      </c>
      <c r="E12">
        <f t="shared" si="2"/>
        <v>18639.70546170271</v>
      </c>
      <c r="F12">
        <f t="shared" si="2"/>
        <v>8500.7630584941362</v>
      </c>
      <c r="G12">
        <f t="shared" si="2"/>
        <v>21315.548534157639</v>
      </c>
      <c r="H12">
        <f t="shared" si="2"/>
        <v>105820.02131834102</v>
      </c>
      <c r="I12">
        <f t="shared" si="2"/>
        <v>5290.4313404610757</v>
      </c>
      <c r="J12">
        <f t="shared" si="2"/>
        <v>57553.893079299763</v>
      </c>
      <c r="K12">
        <f t="shared" si="2"/>
        <v>189272.76187529945</v>
      </c>
      <c r="L12">
        <f t="shared" si="2"/>
        <v>246321.44915483598</v>
      </c>
      <c r="M12">
        <f t="shared" si="2"/>
        <v>233224.17543201649</v>
      </c>
      <c r="N12">
        <f t="shared" si="2"/>
        <v>16792.112305117556</v>
      </c>
      <c r="O12">
        <f t="shared" si="2"/>
        <v>692050.41022510652</v>
      </c>
      <c r="P12">
        <v>1311880</v>
      </c>
      <c r="Q12">
        <f t="shared" si="2"/>
        <v>995630.95137172157</v>
      </c>
      <c r="R12">
        <f t="shared" si="2"/>
        <v>1121706.4741459982</v>
      </c>
      <c r="S12">
        <f t="shared" si="2"/>
        <v>569480.71932286781</v>
      </c>
      <c r="T12">
        <f t="shared" si="2"/>
        <v>1506641.0539863985</v>
      </c>
    </row>
    <row r="30" spans="1:17" ht="18" x14ac:dyDescent="0.35">
      <c r="A30" s="20" t="s">
        <v>37</v>
      </c>
    </row>
    <row r="31" spans="1:17" x14ac:dyDescent="0.3">
      <c r="A31" t="s">
        <v>33</v>
      </c>
      <c r="B31" t="s">
        <v>34</v>
      </c>
    </row>
    <row r="32" spans="1:17" x14ac:dyDescent="0.3">
      <c r="A32" t="s">
        <v>35</v>
      </c>
      <c r="B32" s="18">
        <v>0</v>
      </c>
      <c r="C32" s="18">
        <v>0.2</v>
      </c>
      <c r="D32" s="18">
        <v>0.4</v>
      </c>
      <c r="E32" s="18">
        <v>1</v>
      </c>
      <c r="F32" s="18">
        <v>1.2</v>
      </c>
      <c r="G32" s="18">
        <v>1.3</v>
      </c>
      <c r="H32" s="18">
        <v>2</v>
      </c>
      <c r="I32" s="18">
        <v>2.5</v>
      </c>
      <c r="J32" s="18">
        <v>3</v>
      </c>
      <c r="K32" s="18">
        <v>3.3</v>
      </c>
      <c r="L32" s="18">
        <v>4</v>
      </c>
      <c r="M32" s="18">
        <v>6</v>
      </c>
      <c r="N32" s="18">
        <v>7</v>
      </c>
      <c r="O32" s="18">
        <v>8</v>
      </c>
      <c r="P32" s="18">
        <v>10</v>
      </c>
      <c r="Q32" s="18">
        <v>14</v>
      </c>
    </row>
    <row r="33" spans="1:17" x14ac:dyDescent="0.3">
      <c r="A33" t="s">
        <v>24</v>
      </c>
      <c r="B33">
        <v>300.10701384164878</v>
      </c>
      <c r="C33">
        <v>303.89510935222779</v>
      </c>
      <c r="D33">
        <v>515.64414985097721</v>
      </c>
      <c r="E33">
        <v>2180.3942037685201</v>
      </c>
      <c r="F33">
        <v>1311.1478890392632</v>
      </c>
      <c r="G33">
        <v>4297.9663172636101</v>
      </c>
      <c r="H33">
        <v>14293.77647770829</v>
      </c>
      <c r="I33">
        <v>14648.951425712488</v>
      </c>
      <c r="J33">
        <v>14329.693645600146</v>
      </c>
      <c r="K33">
        <v>14172.975739751339</v>
      </c>
      <c r="L33">
        <v>13643.443548694464</v>
      </c>
      <c r="M33">
        <v>13008.011277177557</v>
      </c>
      <c r="N33">
        <v>13421.851208969725</v>
      </c>
      <c r="O33">
        <v>13515.080820997831</v>
      </c>
      <c r="P33" s="21">
        <v>6816.6734292588544</v>
      </c>
      <c r="Q33">
        <v>13348.481296816568</v>
      </c>
    </row>
    <row r="34" spans="1:17" x14ac:dyDescent="0.3">
      <c r="A34" t="s">
        <v>25</v>
      </c>
      <c r="B34">
        <v>297.92481415873738</v>
      </c>
      <c r="C34">
        <v>376.6515178480646</v>
      </c>
      <c r="D34">
        <v>563.17156641067504</v>
      </c>
      <c r="E34">
        <v>1094.9246850502147</v>
      </c>
      <c r="F34">
        <v>1547.9031007556541</v>
      </c>
      <c r="G34">
        <v>737.57173760970011</v>
      </c>
      <c r="H34">
        <v>13506.713159913797</v>
      </c>
      <c r="I34">
        <v>14694.549294476234</v>
      </c>
      <c r="J34">
        <v>14329.693645600146</v>
      </c>
      <c r="K34">
        <v>14094.171069086058</v>
      </c>
      <c r="L34">
        <v>13326.318124192287</v>
      </c>
      <c r="M34">
        <v>13707.34651975602</v>
      </c>
      <c r="N34">
        <v>13575.692192196346</v>
      </c>
      <c r="O34">
        <v>13593.335555376059</v>
      </c>
      <c r="P34">
        <v>13561.998232564451</v>
      </c>
      <c r="Q34">
        <v>12474.846251595129</v>
      </c>
    </row>
    <row r="35" spans="1:17" x14ac:dyDescent="0.3">
      <c r="A35" t="s">
        <v>26</v>
      </c>
      <c r="B35">
        <v>645.67151175915842</v>
      </c>
      <c r="C35">
        <v>676.86796842506192</v>
      </c>
      <c r="D35">
        <v>632.61007246086183</v>
      </c>
      <c r="E35">
        <v>766.80680448067778</v>
      </c>
      <c r="F35">
        <v>660.01250721847225</v>
      </c>
      <c r="G35">
        <v>1141.6236172796348</v>
      </c>
      <c r="H35">
        <v>1733.1247753903915</v>
      </c>
      <c r="I35">
        <v>1772.2287672445377</v>
      </c>
      <c r="J35">
        <v>1031.1358569601939</v>
      </c>
      <c r="K35">
        <v>2498.5886347284968</v>
      </c>
      <c r="L35">
        <v>1299.6911743399933</v>
      </c>
      <c r="M35">
        <v>1945.7758171875821</v>
      </c>
      <c r="N35">
        <v>606.46779875153072</v>
      </c>
      <c r="O35">
        <v>1150.9777892580262</v>
      </c>
      <c r="P35">
        <v>4752.8460709387282</v>
      </c>
      <c r="Q35">
        <v>10959.579252452917</v>
      </c>
    </row>
    <row r="36" spans="1:17" x14ac:dyDescent="0.3">
      <c r="A36" t="s">
        <v>27</v>
      </c>
      <c r="B36">
        <v>503.51941330201709</v>
      </c>
      <c r="C36">
        <v>408.8188071258179</v>
      </c>
      <c r="D36">
        <v>475.02376890819977</v>
      </c>
      <c r="E36">
        <v>766.89418808812798</v>
      </c>
      <c r="F36">
        <v>1003.2404769279144</v>
      </c>
      <c r="G36">
        <v>4307.220451651905</v>
      </c>
      <c r="H36">
        <v>1418.9835259954623</v>
      </c>
      <c r="I36">
        <v>829.97296760218137</v>
      </c>
      <c r="J36">
        <v>784.57255158069859</v>
      </c>
      <c r="K36">
        <v>1607.1325513202266</v>
      </c>
      <c r="L36">
        <v>1607.1325513202266</v>
      </c>
      <c r="M36">
        <v>1576.5609862687525</v>
      </c>
      <c r="N36">
        <v>566.81942017044275</v>
      </c>
      <c r="O36">
        <v>1047.2798041575395</v>
      </c>
      <c r="P36">
        <v>4752.8460709387282</v>
      </c>
      <c r="Q36">
        <v>1851.5494262842803</v>
      </c>
    </row>
    <row r="37" spans="1:17" x14ac:dyDescent="0.3">
      <c r="A37" t="s">
        <v>36</v>
      </c>
      <c r="B37">
        <f>AVERAGE(B35:B36)</f>
        <v>574.59546253058772</v>
      </c>
      <c r="C37">
        <f t="shared" ref="C37:Q37" si="3">AVERAGE(C35:C36)</f>
        <v>542.84338777543985</v>
      </c>
      <c r="D37">
        <f t="shared" si="3"/>
        <v>553.81692068453083</v>
      </c>
      <c r="E37">
        <f t="shared" si="3"/>
        <v>766.85049628440288</v>
      </c>
      <c r="F37">
        <f t="shared" si="3"/>
        <v>831.62649207319328</v>
      </c>
      <c r="G37">
        <f t="shared" si="3"/>
        <v>2724.4220344657697</v>
      </c>
      <c r="H37">
        <f t="shared" si="3"/>
        <v>1576.0541506929269</v>
      </c>
      <c r="I37">
        <f t="shared" si="3"/>
        <v>1301.1008674233594</v>
      </c>
      <c r="J37">
        <f t="shared" si="3"/>
        <v>907.85420427044619</v>
      </c>
      <c r="K37">
        <f t="shared" si="3"/>
        <v>2052.8605930243616</v>
      </c>
      <c r="L37">
        <f t="shared" si="3"/>
        <v>1453.4118628301098</v>
      </c>
      <c r="M37">
        <f t="shared" si="3"/>
        <v>1761.1684017281673</v>
      </c>
      <c r="N37">
        <f t="shared" si="3"/>
        <v>586.64360946098668</v>
      </c>
      <c r="O37">
        <f t="shared" si="3"/>
        <v>1099.1287967077828</v>
      </c>
      <c r="P37">
        <f t="shared" si="3"/>
        <v>4752.8460709387282</v>
      </c>
      <c r="Q37">
        <f t="shared" si="3"/>
        <v>6405.5643393685987</v>
      </c>
    </row>
    <row r="39" spans="1:17" x14ac:dyDescent="0.3">
      <c r="A39" t="s">
        <v>24</v>
      </c>
      <c r="B39">
        <f>(B33-B37)*20000</f>
        <v>-5489768.9737787787</v>
      </c>
      <c r="C39">
        <f t="shared" ref="C39:Q40" si="4">(C33-C37)*20000</f>
        <v>-4778965.568464241</v>
      </c>
      <c r="D39">
        <f t="shared" si="4"/>
        <v>-763455.41667107225</v>
      </c>
      <c r="E39">
        <f t="shared" si="4"/>
        <v>28270874.149682347</v>
      </c>
      <c r="F39">
        <f t="shared" si="4"/>
        <v>9590427.9393213987</v>
      </c>
      <c r="G39">
        <f t="shared" si="4"/>
        <v>31470885.655956808</v>
      </c>
      <c r="H39">
        <f t="shared" si="4"/>
        <v>254354446.54030725</v>
      </c>
      <c r="I39">
        <f t="shared" si="4"/>
        <v>266957011.16578257</v>
      </c>
      <c r="J39">
        <f t="shared" si="4"/>
        <v>268436788.826594</v>
      </c>
      <c r="K39">
        <f t="shared" si="4"/>
        <v>242402302.93453956</v>
      </c>
      <c r="L39">
        <f t="shared" si="4"/>
        <v>243800633.71728709</v>
      </c>
      <c r="M39">
        <f t="shared" si="4"/>
        <v>224936857.50898778</v>
      </c>
      <c r="N39">
        <f t="shared" si="4"/>
        <v>256704151.99017477</v>
      </c>
      <c r="O39">
        <f>(O33-O37)*20000</f>
        <v>248319040.48580098</v>
      </c>
      <c r="P39">
        <v>138858339.14895901</v>
      </c>
      <c r="Q39">
        <f>(Q33-Q37)*20000</f>
        <v>138858339.1489594</v>
      </c>
    </row>
    <row r="40" spans="1:17" x14ac:dyDescent="0.3">
      <c r="A40" t="s">
        <v>25</v>
      </c>
      <c r="B40">
        <f>(B34-B38)*20000</f>
        <v>5958496.2831747476</v>
      </c>
      <c r="C40">
        <f t="shared" si="4"/>
        <v>7533030.3569612922</v>
      </c>
      <c r="D40">
        <f t="shared" si="4"/>
        <v>11263431.328213502</v>
      </c>
      <c r="E40">
        <f t="shared" si="4"/>
        <v>21898493.701004297</v>
      </c>
      <c r="F40">
        <f t="shared" si="4"/>
        <v>30958062.015113082</v>
      </c>
      <c r="G40">
        <f t="shared" si="4"/>
        <v>14751434.752194002</v>
      </c>
      <c r="H40">
        <f t="shared" si="4"/>
        <v>270134263.19827592</v>
      </c>
      <c r="I40">
        <f t="shared" si="4"/>
        <v>293890985.8895247</v>
      </c>
      <c r="J40">
        <f t="shared" si="4"/>
        <v>286593872.91200292</v>
      </c>
      <c r="K40">
        <f t="shared" si="4"/>
        <v>281883421.38172114</v>
      </c>
      <c r="L40">
        <f t="shared" si="4"/>
        <v>266526362.48384574</v>
      </c>
      <c r="M40">
        <f t="shared" si="4"/>
        <v>274146930.39512038</v>
      </c>
      <c r="N40">
        <f t="shared" si="4"/>
        <v>271513843.84392691</v>
      </c>
      <c r="O40">
        <f t="shared" si="4"/>
        <v>271866711.10752118</v>
      </c>
      <c r="P40">
        <f t="shared" si="4"/>
        <v>271239964.65128899</v>
      </c>
      <c r="Q40">
        <f t="shared" si="4"/>
        <v>249496925.03190258</v>
      </c>
    </row>
    <row r="42" spans="1:17" x14ac:dyDescent="0.3">
      <c r="B42">
        <f>AVERAGE(B39:B40)</f>
        <v>234363.65469798446</v>
      </c>
      <c r="C42">
        <f t="shared" ref="C42:Q42" si="5">AVERAGE(C39:C40)</f>
        <v>1377032.3942485256</v>
      </c>
      <c r="D42">
        <f t="shared" si="5"/>
        <v>5249987.9557712143</v>
      </c>
      <c r="E42">
        <f t="shared" si="5"/>
        <v>25084683.92534332</v>
      </c>
      <c r="F42">
        <f t="shared" si="5"/>
        <v>20274244.977217242</v>
      </c>
      <c r="G42">
        <f t="shared" si="5"/>
        <v>23111160.204075404</v>
      </c>
      <c r="H42">
        <f t="shared" si="5"/>
        <v>262244354.8692916</v>
      </c>
      <c r="I42">
        <f t="shared" si="5"/>
        <v>280423998.52765363</v>
      </c>
      <c r="J42">
        <f t="shared" si="5"/>
        <v>277515330.86929846</v>
      </c>
      <c r="K42">
        <f t="shared" si="5"/>
        <v>262142862.15813035</v>
      </c>
      <c r="L42">
        <f t="shared" si="5"/>
        <v>255163498.10056642</v>
      </c>
      <c r="M42">
        <f t="shared" si="5"/>
        <v>249541893.95205408</v>
      </c>
      <c r="N42">
        <f t="shared" si="5"/>
        <v>264108997.91705084</v>
      </c>
      <c r="O42">
        <f t="shared" si="5"/>
        <v>260092875.79666108</v>
      </c>
      <c r="P42">
        <f>AVERAGE(P39:P40)</f>
        <v>205049151.90012401</v>
      </c>
      <c r="Q42">
        <f t="shared" si="5"/>
        <v>194177632.09043097</v>
      </c>
    </row>
    <row r="43" spans="1:17" x14ac:dyDescent="0.3">
      <c r="B43">
        <f>STDEV(B39:B40)</f>
        <v>8095145.9960141918</v>
      </c>
      <c r="C43">
        <f t="shared" ref="C43:Q43" si="6">STDEV(C39:C40)</f>
        <v>8705895.8088095374</v>
      </c>
      <c r="D43">
        <f t="shared" si="6"/>
        <v>8504293.1738704871</v>
      </c>
      <c r="E43">
        <f t="shared" si="6"/>
        <v>4505953.427560864</v>
      </c>
      <c r="F43">
        <f t="shared" si="6"/>
        <v>15109198.952905044</v>
      </c>
      <c r="G43">
        <f t="shared" si="6"/>
        <v>11822437.111766243</v>
      </c>
      <c r="H43">
        <f t="shared" si="6"/>
        <v>11158015.36473009</v>
      </c>
      <c r="I43">
        <f t="shared" si="6"/>
        <v>19045196.171465125</v>
      </c>
      <c r="J43">
        <f t="shared" si="6"/>
        <v>12838997.283366995</v>
      </c>
      <c r="K43">
        <f t="shared" si="6"/>
        <v>27917366.58283139</v>
      </c>
      <c r="L43">
        <f t="shared" si="6"/>
        <v>16069516.918239813</v>
      </c>
      <c r="M43">
        <f t="shared" si="6"/>
        <v>34796776.240468614</v>
      </c>
      <c r="N43">
        <f t="shared" si="6"/>
        <v>10472033.537071306</v>
      </c>
      <c r="O43">
        <f t="shared" si="6"/>
        <v>16650717.577765595</v>
      </c>
      <c r="P43">
        <f t="shared" si="6"/>
        <v>93607945.097195506</v>
      </c>
      <c r="Q43">
        <f t="shared" si="6"/>
        <v>78233294.338719398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M39"/>
  <sheetViews>
    <sheetView tabSelected="1" workbookViewId="0">
      <selection activeCell="G3" sqref="G3"/>
    </sheetView>
  </sheetViews>
  <sheetFormatPr defaultColWidth="8.77734375" defaultRowHeight="14.4" x14ac:dyDescent="0.3"/>
  <cols>
    <col min="51" max="51" width="15.6640625" bestFit="1" customWidth="1"/>
  </cols>
  <sheetData>
    <row r="1" spans="1:51" x14ac:dyDescent="0.3">
      <c r="A1" s="22" t="s">
        <v>38</v>
      </c>
    </row>
    <row r="2" spans="1:51" x14ac:dyDescent="0.3">
      <c r="A2" s="22" t="s">
        <v>39</v>
      </c>
    </row>
    <row r="3" spans="1:51" ht="15.6" customHeight="1" x14ac:dyDescent="0.3">
      <c r="A3" s="22" t="s">
        <v>40</v>
      </c>
    </row>
    <row r="4" spans="1:51" ht="21" x14ac:dyDescent="0.4">
      <c r="A4" s="17"/>
      <c r="R4" s="1" t="s">
        <v>0</v>
      </c>
      <c r="AH4" s="2" t="s">
        <v>1</v>
      </c>
      <c r="AY4" s="2" t="s">
        <v>2</v>
      </c>
    </row>
    <row r="5" spans="1:51" x14ac:dyDescent="0.3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51" x14ac:dyDescent="0.3">
      <c r="A6" s="3"/>
      <c r="B6" s="3">
        <v>4</v>
      </c>
      <c r="C6" s="3">
        <v>9</v>
      </c>
      <c r="D6" s="3">
        <v>24</v>
      </c>
      <c r="E6" s="3">
        <v>28</v>
      </c>
      <c r="F6" s="3">
        <v>34</v>
      </c>
      <c r="G6" s="3">
        <v>48</v>
      </c>
      <c r="H6" s="3">
        <v>56</v>
      </c>
      <c r="I6" s="3">
        <v>72</v>
      </c>
      <c r="J6" s="3">
        <v>80</v>
      </c>
      <c r="K6" s="3">
        <v>96</v>
      </c>
      <c r="L6" s="3">
        <v>144</v>
      </c>
      <c r="M6" s="3">
        <v>168</v>
      </c>
      <c r="N6" s="3">
        <v>192</v>
      </c>
      <c r="O6" s="3">
        <v>240</v>
      </c>
      <c r="P6" s="3">
        <v>336</v>
      </c>
      <c r="R6">
        <v>4</v>
      </c>
      <c r="S6">
        <v>9</v>
      </c>
      <c r="T6">
        <v>24</v>
      </c>
      <c r="U6">
        <v>28</v>
      </c>
      <c r="V6">
        <v>34</v>
      </c>
      <c r="W6">
        <v>48</v>
      </c>
      <c r="X6">
        <v>56</v>
      </c>
      <c r="Y6">
        <v>72</v>
      </c>
      <c r="Z6">
        <v>80</v>
      </c>
      <c r="AA6">
        <v>96</v>
      </c>
      <c r="AB6">
        <v>144</v>
      </c>
      <c r="AC6">
        <v>168</v>
      </c>
      <c r="AD6">
        <v>192</v>
      </c>
      <c r="AE6">
        <v>240</v>
      </c>
      <c r="AF6">
        <v>336</v>
      </c>
    </row>
    <row r="7" spans="1:51" x14ac:dyDescent="0.3">
      <c r="A7" s="4" t="s">
        <v>4</v>
      </c>
      <c r="B7" s="5">
        <v>21.084548950195312</v>
      </c>
      <c r="C7" s="5">
        <v>18.553661346435547</v>
      </c>
      <c r="D7" s="6">
        <v>21.608476638793945</v>
      </c>
      <c r="E7" s="6">
        <v>26.639842987060547</v>
      </c>
      <c r="F7" s="5">
        <v>23.687065124511719</v>
      </c>
      <c r="G7" s="7">
        <v>15.170021533966064</v>
      </c>
      <c r="H7" s="5">
        <v>24.820629119873047</v>
      </c>
      <c r="I7" s="5">
        <v>23.770330429077148</v>
      </c>
      <c r="J7" s="5">
        <v>24.832311630249023</v>
      </c>
      <c r="K7" s="5">
        <v>25.382131576538086</v>
      </c>
      <c r="L7" s="5">
        <v>24.196975708007813</v>
      </c>
      <c r="M7" s="5">
        <v>27.674167633056641</v>
      </c>
      <c r="N7" s="5">
        <v>27.496465682983398</v>
      </c>
      <c r="O7" s="5">
        <v>23.895566940307617</v>
      </c>
      <c r="P7" s="5">
        <v>25.740680694580078</v>
      </c>
    </row>
    <row r="8" spans="1:51" x14ac:dyDescent="0.3">
      <c r="A8" s="4" t="s">
        <v>5</v>
      </c>
      <c r="B8" s="5">
        <v>15.154735565185547</v>
      </c>
      <c r="C8" s="5">
        <v>14.951459884643555</v>
      </c>
      <c r="D8" s="6">
        <v>17.830747604370117</v>
      </c>
      <c r="E8" s="6">
        <v>18.981855392456055</v>
      </c>
      <c r="F8" s="5">
        <v>18.930877685546875</v>
      </c>
      <c r="G8" s="7"/>
      <c r="H8" s="5">
        <v>19.525825500488281</v>
      </c>
      <c r="I8" s="5">
        <v>19.936193466186523</v>
      </c>
      <c r="J8" s="5">
        <v>18.954982757568359</v>
      </c>
      <c r="K8" s="5">
        <v>19.910417556762695</v>
      </c>
      <c r="L8" s="5">
        <v>18.351909637451172</v>
      </c>
      <c r="M8" s="5">
        <v>20.141193389892578</v>
      </c>
      <c r="N8" s="5">
        <v>21.298683166503906</v>
      </c>
      <c r="O8" s="5">
        <v>20.718963623046875</v>
      </c>
      <c r="P8" s="5">
        <v>20.959693908691406</v>
      </c>
      <c r="R8">
        <f>B8-B$7</f>
        <v>-5.9298133850097656</v>
      </c>
      <c r="S8">
        <f t="shared" ref="S8:AF20" si="0">C8-C$7</f>
        <v>-3.6022014617919922</v>
      </c>
      <c r="T8">
        <f t="shared" si="0"/>
        <v>-3.7777290344238281</v>
      </c>
      <c r="U8">
        <f t="shared" si="0"/>
        <v>-7.6579875946044922</v>
      </c>
      <c r="V8">
        <f t="shared" si="0"/>
        <v>-4.7561874389648437</v>
      </c>
      <c r="X8">
        <f t="shared" si="0"/>
        <v>-5.2948036193847656</v>
      </c>
      <c r="Y8">
        <f t="shared" si="0"/>
        <v>-3.834136962890625</v>
      </c>
      <c r="Z8">
        <f t="shared" si="0"/>
        <v>-5.8773288726806641</v>
      </c>
      <c r="AA8">
        <f t="shared" si="0"/>
        <v>-5.4717140197753906</v>
      </c>
      <c r="AB8">
        <f t="shared" si="0"/>
        <v>-5.8450660705566406</v>
      </c>
      <c r="AC8">
        <f t="shared" si="0"/>
        <v>-7.5329742431640625</v>
      </c>
      <c r="AD8">
        <f t="shared" si="0"/>
        <v>-6.1977825164794922</v>
      </c>
      <c r="AE8">
        <f t="shared" si="0"/>
        <v>-3.1766033172607422</v>
      </c>
      <c r="AF8">
        <f t="shared" si="0"/>
        <v>-4.7809867858886719</v>
      </c>
    </row>
    <row r="9" spans="1:51" x14ac:dyDescent="0.3">
      <c r="A9" s="4" t="s">
        <v>6</v>
      </c>
      <c r="B9" s="5">
        <v>34.886611938476562</v>
      </c>
      <c r="C9" s="5">
        <v>34.794906616210937</v>
      </c>
      <c r="D9" s="6">
        <v>35.990470886230469</v>
      </c>
      <c r="E9" s="6">
        <v>36.842185974121094</v>
      </c>
      <c r="F9" s="8">
        <v>40</v>
      </c>
      <c r="G9" s="7">
        <v>35.084011077880859</v>
      </c>
      <c r="H9" s="5">
        <v>36.958415985107422</v>
      </c>
      <c r="I9" s="9">
        <v>40</v>
      </c>
      <c r="J9" s="9">
        <v>40</v>
      </c>
      <c r="K9" s="9">
        <v>40</v>
      </c>
      <c r="L9" s="9">
        <v>40</v>
      </c>
      <c r="M9" s="5">
        <v>37.057731628417969</v>
      </c>
      <c r="N9" s="9">
        <v>40</v>
      </c>
      <c r="O9" s="9">
        <v>40</v>
      </c>
      <c r="P9" s="9">
        <v>40</v>
      </c>
      <c r="R9">
        <f>B9-B$7</f>
        <v>13.80206298828125</v>
      </c>
      <c r="S9">
        <f t="shared" si="0"/>
        <v>16.241245269775391</v>
      </c>
      <c r="T9">
        <f t="shared" si="0"/>
        <v>14.381994247436523</v>
      </c>
      <c r="U9">
        <f t="shared" si="0"/>
        <v>10.202342987060547</v>
      </c>
      <c r="V9">
        <f t="shared" si="0"/>
        <v>16.312934875488281</v>
      </c>
      <c r="W9">
        <f>G9-G$7</f>
        <v>19.913989543914795</v>
      </c>
      <c r="X9">
        <f t="shared" si="0"/>
        <v>12.137786865234375</v>
      </c>
      <c r="Y9">
        <f t="shared" si="0"/>
        <v>16.229669570922852</v>
      </c>
      <c r="Z9">
        <f t="shared" si="0"/>
        <v>15.167688369750977</v>
      </c>
      <c r="AA9">
        <f t="shared" si="0"/>
        <v>14.617868423461914</v>
      </c>
      <c r="AB9">
        <f t="shared" si="0"/>
        <v>15.803024291992188</v>
      </c>
      <c r="AC9">
        <f t="shared" si="0"/>
        <v>9.3835639953613281</v>
      </c>
      <c r="AD9">
        <f t="shared" si="0"/>
        <v>12.503534317016602</v>
      </c>
      <c r="AE9">
        <f t="shared" si="0"/>
        <v>16.104433059692383</v>
      </c>
      <c r="AF9">
        <f t="shared" si="0"/>
        <v>14.259319305419922</v>
      </c>
    </row>
    <row r="10" spans="1:51" x14ac:dyDescent="0.3">
      <c r="A10" s="4" t="s">
        <v>7</v>
      </c>
      <c r="B10" s="5">
        <v>31.940017700195313</v>
      </c>
      <c r="C10" s="5">
        <v>32.90570068359375</v>
      </c>
      <c r="D10" s="6">
        <v>34.685836791992188</v>
      </c>
      <c r="E10" s="6">
        <v>35.025711059570313</v>
      </c>
      <c r="F10" s="8">
        <v>40</v>
      </c>
      <c r="G10" s="7">
        <v>32.682273864746094</v>
      </c>
      <c r="H10" s="5">
        <v>35.430263519287109</v>
      </c>
      <c r="I10" s="5">
        <v>35.585498809814453</v>
      </c>
      <c r="J10" s="5">
        <v>33.199848175048828</v>
      </c>
      <c r="K10" s="5">
        <v>35.771949768066406</v>
      </c>
      <c r="L10" s="5">
        <v>36.951927185058594</v>
      </c>
      <c r="M10" s="5">
        <v>35.377197265625</v>
      </c>
      <c r="N10" s="5">
        <v>36.316486358642578</v>
      </c>
      <c r="O10" s="5">
        <v>37.041061401367188</v>
      </c>
      <c r="P10" s="5">
        <v>36.473541259765625</v>
      </c>
      <c r="R10">
        <f t="shared" ref="R10:AF21" si="1">B10-B$7</f>
        <v>10.85546875</v>
      </c>
      <c r="S10">
        <f t="shared" si="0"/>
        <v>14.352039337158203</v>
      </c>
      <c r="T10">
        <f t="shared" si="0"/>
        <v>13.077360153198242</v>
      </c>
      <c r="U10">
        <f t="shared" si="0"/>
        <v>8.3858680725097656</v>
      </c>
      <c r="V10">
        <f t="shared" si="0"/>
        <v>16.312934875488281</v>
      </c>
      <c r="W10">
        <f t="shared" si="0"/>
        <v>17.512252330780029</v>
      </c>
      <c r="X10">
        <f t="shared" si="0"/>
        <v>10.609634399414063</v>
      </c>
      <c r="Y10">
        <f t="shared" si="0"/>
        <v>11.815168380737305</v>
      </c>
      <c r="Z10">
        <f t="shared" si="0"/>
        <v>8.3675365447998047</v>
      </c>
      <c r="AA10">
        <f t="shared" si="0"/>
        <v>10.38981819152832</v>
      </c>
      <c r="AB10">
        <f t="shared" si="0"/>
        <v>12.754951477050781</v>
      </c>
      <c r="AC10">
        <f t="shared" si="0"/>
        <v>7.7030296325683594</v>
      </c>
      <c r="AD10">
        <f t="shared" si="0"/>
        <v>8.8200206756591797</v>
      </c>
      <c r="AE10">
        <f t="shared" si="0"/>
        <v>13.14549446105957</v>
      </c>
      <c r="AF10">
        <f t="shared" si="0"/>
        <v>10.732860565185547</v>
      </c>
    </row>
    <row r="11" spans="1:51" x14ac:dyDescent="0.3">
      <c r="A11" s="4" t="s">
        <v>8</v>
      </c>
      <c r="B11" s="9">
        <v>40</v>
      </c>
      <c r="C11" s="5">
        <v>37.119815826416016</v>
      </c>
      <c r="D11" s="10">
        <v>40</v>
      </c>
      <c r="E11" s="10">
        <v>40</v>
      </c>
      <c r="F11" s="5"/>
      <c r="G11" s="7">
        <v>36.024547576904297</v>
      </c>
      <c r="H11" s="5">
        <v>37.23199462890625</v>
      </c>
      <c r="I11" s="9">
        <v>40</v>
      </c>
      <c r="J11" s="9">
        <v>40</v>
      </c>
      <c r="K11" s="5"/>
      <c r="L11" s="5" t="s">
        <v>9</v>
      </c>
      <c r="M11" s="5" t="s">
        <v>9</v>
      </c>
      <c r="N11" s="9">
        <v>40</v>
      </c>
      <c r="O11" s="9">
        <v>40</v>
      </c>
      <c r="P11" s="9">
        <v>40</v>
      </c>
      <c r="R11">
        <f t="shared" si="1"/>
        <v>18.915451049804688</v>
      </c>
      <c r="S11">
        <f t="shared" si="0"/>
        <v>18.566154479980469</v>
      </c>
      <c r="T11">
        <f t="shared" si="0"/>
        <v>18.391523361206055</v>
      </c>
      <c r="U11">
        <f t="shared" si="0"/>
        <v>13.360157012939453</v>
      </c>
      <c r="V11">
        <f t="shared" si="0"/>
        <v>-23.687065124511719</v>
      </c>
      <c r="W11">
        <f t="shared" si="0"/>
        <v>20.854526042938232</v>
      </c>
      <c r="X11">
        <f t="shared" si="0"/>
        <v>12.411365509033203</v>
      </c>
      <c r="Y11">
        <f t="shared" si="0"/>
        <v>16.229669570922852</v>
      </c>
      <c r="Z11">
        <f t="shared" si="0"/>
        <v>15.167688369750977</v>
      </c>
      <c r="AA11">
        <f t="shared" si="0"/>
        <v>-25.382131576538086</v>
      </c>
      <c r="AB11" t="e">
        <f t="shared" si="0"/>
        <v>#VALUE!</v>
      </c>
      <c r="AC11" t="e">
        <f t="shared" si="0"/>
        <v>#VALUE!</v>
      </c>
      <c r="AD11">
        <f t="shared" si="0"/>
        <v>12.503534317016602</v>
      </c>
      <c r="AE11">
        <f t="shared" si="0"/>
        <v>16.104433059692383</v>
      </c>
      <c r="AF11">
        <f t="shared" si="0"/>
        <v>14.259319305419922</v>
      </c>
    </row>
    <row r="12" spans="1:51" x14ac:dyDescent="0.3">
      <c r="A12" s="4" t="s">
        <v>10</v>
      </c>
      <c r="B12" s="5">
        <v>36.521652221679688</v>
      </c>
      <c r="C12" s="5">
        <v>36.504859924316406</v>
      </c>
      <c r="D12" s="10">
        <v>40</v>
      </c>
      <c r="E12" s="6">
        <v>37.078788757324219</v>
      </c>
      <c r="F12" s="8">
        <v>40</v>
      </c>
      <c r="G12" s="7">
        <v>36.943820953369141</v>
      </c>
      <c r="H12" s="8">
        <v>40</v>
      </c>
      <c r="I12" s="9">
        <v>40</v>
      </c>
      <c r="J12" s="9">
        <v>40</v>
      </c>
      <c r="K12" s="5" t="s">
        <v>9</v>
      </c>
      <c r="L12" s="5" t="s">
        <v>9</v>
      </c>
      <c r="M12" s="5" t="s">
        <v>9</v>
      </c>
      <c r="N12" s="9">
        <v>40</v>
      </c>
      <c r="O12" s="9">
        <v>40</v>
      </c>
      <c r="P12" s="9">
        <v>40</v>
      </c>
      <c r="R12">
        <f t="shared" si="1"/>
        <v>15.437103271484375</v>
      </c>
      <c r="S12">
        <f t="shared" si="0"/>
        <v>17.951198577880859</v>
      </c>
      <c r="T12">
        <f t="shared" si="0"/>
        <v>18.391523361206055</v>
      </c>
      <c r="U12">
        <f t="shared" si="0"/>
        <v>10.438945770263672</v>
      </c>
      <c r="V12">
        <f t="shared" si="0"/>
        <v>16.312934875488281</v>
      </c>
      <c r="W12">
        <f t="shared" si="0"/>
        <v>21.773799419403076</v>
      </c>
      <c r="X12">
        <f t="shared" si="0"/>
        <v>15.179370880126953</v>
      </c>
      <c r="Y12">
        <f t="shared" si="0"/>
        <v>16.229669570922852</v>
      </c>
      <c r="Z12">
        <f t="shared" si="0"/>
        <v>15.167688369750977</v>
      </c>
      <c r="AA12" t="e">
        <f t="shared" si="0"/>
        <v>#VALUE!</v>
      </c>
      <c r="AB12" t="e">
        <f t="shared" si="0"/>
        <v>#VALUE!</v>
      </c>
      <c r="AC12" t="e">
        <f t="shared" si="0"/>
        <v>#VALUE!</v>
      </c>
      <c r="AD12">
        <f t="shared" si="0"/>
        <v>12.503534317016602</v>
      </c>
      <c r="AE12">
        <f t="shared" si="0"/>
        <v>16.104433059692383</v>
      </c>
      <c r="AF12">
        <f t="shared" si="0"/>
        <v>14.259319305419922</v>
      </c>
    </row>
    <row r="13" spans="1:51" x14ac:dyDescent="0.3">
      <c r="A13" s="4" t="s">
        <v>11</v>
      </c>
      <c r="B13" s="5">
        <v>31.645118713378906</v>
      </c>
      <c r="C13" s="5">
        <v>28.825565338134766</v>
      </c>
      <c r="D13" s="6">
        <v>33.174556732177734</v>
      </c>
      <c r="E13" s="6">
        <v>34.466522216796875</v>
      </c>
      <c r="F13" s="5">
        <v>31.295173645019531</v>
      </c>
      <c r="G13" s="7">
        <v>29.810457229614258</v>
      </c>
      <c r="H13" s="5">
        <v>32.809661865234375</v>
      </c>
      <c r="I13" s="5">
        <v>34.812946319580078</v>
      </c>
      <c r="J13" s="5">
        <v>35.276588439941406</v>
      </c>
      <c r="K13" s="5">
        <v>34.132553100585938</v>
      </c>
      <c r="L13" s="5">
        <v>35.837970733642578</v>
      </c>
      <c r="M13" s="5">
        <v>34.474723815917969</v>
      </c>
      <c r="N13" s="5">
        <v>35.6334228515625</v>
      </c>
      <c r="O13" s="5">
        <v>36.871757507324219</v>
      </c>
      <c r="P13" s="5">
        <v>35.609142303466797</v>
      </c>
      <c r="R13">
        <f t="shared" si="1"/>
        <v>10.560569763183594</v>
      </c>
      <c r="S13">
        <f t="shared" si="0"/>
        <v>10.271903991699219</v>
      </c>
      <c r="T13">
        <f t="shared" si="0"/>
        <v>11.566080093383789</v>
      </c>
      <c r="U13">
        <f t="shared" si="0"/>
        <v>7.8266792297363281</v>
      </c>
      <c r="V13">
        <f t="shared" si="0"/>
        <v>7.6081085205078125</v>
      </c>
      <c r="W13">
        <f t="shared" si="0"/>
        <v>14.640435695648193</v>
      </c>
      <c r="X13">
        <f t="shared" si="0"/>
        <v>7.9890327453613281</v>
      </c>
      <c r="Y13">
        <f t="shared" si="0"/>
        <v>11.04261589050293</v>
      </c>
      <c r="Z13">
        <f t="shared" si="0"/>
        <v>10.444276809692383</v>
      </c>
      <c r="AA13">
        <f t="shared" si="0"/>
        <v>8.7504215240478516</v>
      </c>
      <c r="AB13">
        <f t="shared" si="0"/>
        <v>11.640995025634766</v>
      </c>
      <c r="AC13">
        <f t="shared" si="0"/>
        <v>6.8005561828613281</v>
      </c>
      <c r="AD13">
        <f t="shared" si="0"/>
        <v>8.1369571685791016</v>
      </c>
      <c r="AE13">
        <f t="shared" si="0"/>
        <v>12.976190567016602</v>
      </c>
      <c r="AF13">
        <f t="shared" si="0"/>
        <v>9.8684616088867187</v>
      </c>
    </row>
    <row r="14" spans="1:51" x14ac:dyDescent="0.3">
      <c r="A14" s="4" t="s">
        <v>12</v>
      </c>
      <c r="B14" s="5">
        <v>24.8753662109375</v>
      </c>
      <c r="C14" s="5">
        <v>25.933004379272461</v>
      </c>
      <c r="D14" s="6">
        <v>28.854537963867188</v>
      </c>
      <c r="E14" s="6">
        <v>30.028179168701172</v>
      </c>
      <c r="F14" s="5">
        <v>31.366880416870117</v>
      </c>
      <c r="G14" s="7">
        <v>24.972257614135742</v>
      </c>
      <c r="H14" s="5">
        <v>32.911537170410156</v>
      </c>
      <c r="I14" s="5">
        <v>27.76043701171875</v>
      </c>
      <c r="J14" s="5">
        <v>31.959850311279297</v>
      </c>
      <c r="K14" s="5">
        <v>32.672256469726563</v>
      </c>
      <c r="L14" s="5">
        <v>28.499599456787109</v>
      </c>
      <c r="M14" s="5">
        <v>35.475437164306641</v>
      </c>
      <c r="N14" s="5">
        <v>35.607818603515625</v>
      </c>
      <c r="O14" s="5">
        <v>34.097248077392578</v>
      </c>
      <c r="P14" s="5">
        <v>33.747825622558594</v>
      </c>
      <c r="R14">
        <f t="shared" si="1"/>
        <v>3.7908172607421875</v>
      </c>
      <c r="S14">
        <f t="shared" si="0"/>
        <v>7.3793430328369141</v>
      </c>
      <c r="T14">
        <f t="shared" si="0"/>
        <v>7.2460613250732422</v>
      </c>
      <c r="U14">
        <f t="shared" si="0"/>
        <v>3.388336181640625</v>
      </c>
      <c r="V14">
        <f t="shared" si="0"/>
        <v>7.6798152923583984</v>
      </c>
      <c r="W14">
        <f t="shared" si="0"/>
        <v>9.8022360801696777</v>
      </c>
      <c r="X14">
        <f t="shared" si="0"/>
        <v>8.0909080505371094</v>
      </c>
      <c r="Y14">
        <f t="shared" si="0"/>
        <v>3.9901065826416016</v>
      </c>
      <c r="Z14">
        <f t="shared" si="0"/>
        <v>7.1275386810302734</v>
      </c>
      <c r="AA14">
        <f t="shared" si="0"/>
        <v>7.2901248931884766</v>
      </c>
      <c r="AB14">
        <f t="shared" si="0"/>
        <v>4.3026237487792969</v>
      </c>
      <c r="AC14">
        <f t="shared" si="0"/>
        <v>7.80126953125</v>
      </c>
      <c r="AD14">
        <f t="shared" si="0"/>
        <v>8.1113529205322266</v>
      </c>
      <c r="AE14">
        <f t="shared" si="0"/>
        <v>10.201681137084961</v>
      </c>
      <c r="AF14">
        <f t="shared" si="0"/>
        <v>8.0071449279785156</v>
      </c>
    </row>
    <row r="15" spans="1:51" x14ac:dyDescent="0.3">
      <c r="A15" s="4" t="s">
        <v>13</v>
      </c>
      <c r="B15" s="5">
        <v>25.71327018737793</v>
      </c>
      <c r="C15" s="5">
        <v>19.00456428527832</v>
      </c>
      <c r="D15" s="6">
        <v>28.443790435791016</v>
      </c>
      <c r="E15" s="6">
        <v>30.525905609130859</v>
      </c>
      <c r="F15" s="5">
        <v>23.772945404052734</v>
      </c>
      <c r="G15" s="7">
        <v>19.895353317260742</v>
      </c>
      <c r="H15" s="5">
        <v>23.699134826660156</v>
      </c>
      <c r="I15" s="5">
        <v>30.599559783935547</v>
      </c>
      <c r="J15" s="5">
        <v>26.714105606079102</v>
      </c>
      <c r="K15" s="5">
        <v>30.029682159423828</v>
      </c>
      <c r="L15" s="5">
        <v>26.060943603515625</v>
      </c>
      <c r="M15" s="5">
        <v>31.907325744628906</v>
      </c>
      <c r="N15" s="5">
        <v>29.650489807128906</v>
      </c>
      <c r="O15" s="5">
        <v>31.728546142578125</v>
      </c>
      <c r="P15" s="5">
        <v>31.42112922668457</v>
      </c>
      <c r="R15">
        <f t="shared" si="1"/>
        <v>4.6287212371826172</v>
      </c>
      <c r="S15">
        <f t="shared" si="0"/>
        <v>0.45090293884277344</v>
      </c>
      <c r="T15">
        <f t="shared" si="0"/>
        <v>6.8353137969970703</v>
      </c>
      <c r="U15">
        <f t="shared" si="0"/>
        <v>3.8860626220703125</v>
      </c>
      <c r="V15">
        <f t="shared" si="0"/>
        <v>8.5880279541015625E-2</v>
      </c>
      <c r="W15">
        <f t="shared" si="0"/>
        <v>4.7253317832946777</v>
      </c>
      <c r="X15">
        <f t="shared" si="0"/>
        <v>-1.1214942932128906</v>
      </c>
      <c r="Y15">
        <f t="shared" si="0"/>
        <v>6.8292293548583984</v>
      </c>
      <c r="Z15">
        <f t="shared" si="0"/>
        <v>1.8817939758300781</v>
      </c>
      <c r="AA15">
        <f t="shared" si="0"/>
        <v>4.6475505828857422</v>
      </c>
      <c r="AB15">
        <f t="shared" si="0"/>
        <v>1.8639678955078125</v>
      </c>
      <c r="AC15">
        <f t="shared" si="0"/>
        <v>4.2331581115722656</v>
      </c>
      <c r="AD15">
        <f t="shared" si="0"/>
        <v>2.1540241241455078</v>
      </c>
      <c r="AE15">
        <f t="shared" si="0"/>
        <v>7.8329792022705078</v>
      </c>
      <c r="AF15">
        <f t="shared" si="0"/>
        <v>5.6804485321044922</v>
      </c>
    </row>
    <row r="16" spans="1:51" x14ac:dyDescent="0.3">
      <c r="A16" s="4" t="s">
        <v>14</v>
      </c>
      <c r="B16" s="5">
        <v>24.867118835449219</v>
      </c>
      <c r="C16" s="5">
        <v>28.970609664916992</v>
      </c>
      <c r="D16" s="6">
        <v>27.887310028076172</v>
      </c>
      <c r="E16" s="6">
        <v>28.799472808837891</v>
      </c>
      <c r="F16" s="5">
        <v>32.402214050292969</v>
      </c>
      <c r="G16" s="7">
        <v>25.913354873657227</v>
      </c>
      <c r="H16" s="5">
        <v>32.225414276123047</v>
      </c>
      <c r="I16" s="5">
        <v>29.081010818481445</v>
      </c>
      <c r="J16" s="5">
        <v>30.786472320556641</v>
      </c>
      <c r="K16" s="5">
        <v>30.454677581787109</v>
      </c>
      <c r="L16" s="5">
        <v>33.062751770019531</v>
      </c>
      <c r="M16" s="5">
        <v>35.590827941894531</v>
      </c>
      <c r="N16" s="5">
        <v>35.37060546875</v>
      </c>
      <c r="O16" s="5">
        <v>34.752773284912109</v>
      </c>
      <c r="P16" s="5">
        <v>33.960220336914063</v>
      </c>
      <c r="R16">
        <f t="shared" si="1"/>
        <v>3.7825698852539062</v>
      </c>
      <c r="S16">
        <f t="shared" si="0"/>
        <v>10.416948318481445</v>
      </c>
      <c r="T16">
        <f t="shared" si="0"/>
        <v>6.2788333892822266</v>
      </c>
      <c r="U16">
        <f t="shared" si="0"/>
        <v>2.1596298217773437</v>
      </c>
      <c r="V16">
        <f t="shared" si="0"/>
        <v>8.71514892578125</v>
      </c>
      <c r="W16">
        <f t="shared" si="0"/>
        <v>10.743333339691162</v>
      </c>
      <c r="X16">
        <f t="shared" si="0"/>
        <v>7.40478515625</v>
      </c>
      <c r="Y16">
        <f t="shared" si="0"/>
        <v>5.3106803894042969</v>
      </c>
      <c r="Z16">
        <f t="shared" si="0"/>
        <v>5.9541606903076172</v>
      </c>
      <c r="AA16">
        <f t="shared" si="0"/>
        <v>5.0725460052490234</v>
      </c>
      <c r="AB16">
        <f t="shared" si="0"/>
        <v>8.8657760620117188</v>
      </c>
      <c r="AC16">
        <f t="shared" si="0"/>
        <v>7.9166603088378906</v>
      </c>
      <c r="AD16">
        <f t="shared" si="0"/>
        <v>7.8741397857666016</v>
      </c>
      <c r="AE16">
        <f t="shared" si="0"/>
        <v>10.857206344604492</v>
      </c>
      <c r="AF16">
        <f t="shared" si="0"/>
        <v>8.2195396423339844</v>
      </c>
    </row>
    <row r="17" spans="1:65" x14ac:dyDescent="0.3">
      <c r="A17" s="4" t="s">
        <v>15</v>
      </c>
      <c r="B17" s="5">
        <v>25.926921844482422</v>
      </c>
      <c r="C17" s="5">
        <v>25.916439056396484</v>
      </c>
      <c r="D17" s="6">
        <v>27.212455749511719</v>
      </c>
      <c r="E17" s="6">
        <v>30.823284149169922</v>
      </c>
      <c r="F17" s="5">
        <v>31.750961303710938</v>
      </c>
      <c r="G17" s="7">
        <v>24.962390899658203</v>
      </c>
      <c r="H17" s="5">
        <v>27.586143493652344</v>
      </c>
      <c r="I17" s="5">
        <v>28.058454513549805</v>
      </c>
      <c r="J17" s="5">
        <v>27.086320877075195</v>
      </c>
      <c r="K17" s="5">
        <v>27.72161865234375</v>
      </c>
      <c r="L17" s="5">
        <v>34.389213562011719</v>
      </c>
      <c r="M17" s="5">
        <v>35.705078125</v>
      </c>
      <c r="N17" s="5">
        <v>35.340728759765625</v>
      </c>
      <c r="O17" s="5">
        <v>34.834510803222656</v>
      </c>
      <c r="P17" s="5">
        <v>33.932643890380859</v>
      </c>
      <c r="R17">
        <f t="shared" si="1"/>
        <v>4.8423728942871094</v>
      </c>
      <c r="S17">
        <f t="shared" si="0"/>
        <v>7.3627777099609375</v>
      </c>
      <c r="T17">
        <f t="shared" si="0"/>
        <v>5.6039791107177734</v>
      </c>
      <c r="U17">
        <f t="shared" si="0"/>
        <v>4.183441162109375</v>
      </c>
      <c r="V17">
        <f t="shared" si="0"/>
        <v>8.0638961791992187</v>
      </c>
      <c r="W17">
        <f t="shared" si="0"/>
        <v>9.7923693656921387</v>
      </c>
      <c r="X17">
        <f t="shared" si="0"/>
        <v>2.7655143737792969</v>
      </c>
      <c r="Y17">
        <f t="shared" si="0"/>
        <v>4.2881240844726563</v>
      </c>
      <c r="Z17">
        <f t="shared" si="0"/>
        <v>2.2540092468261719</v>
      </c>
      <c r="AA17">
        <f t="shared" si="0"/>
        <v>2.3394870758056641</v>
      </c>
      <c r="AB17">
        <f t="shared" si="0"/>
        <v>10.192237854003906</v>
      </c>
      <c r="AC17">
        <f t="shared" si="0"/>
        <v>8.0309104919433594</v>
      </c>
      <c r="AD17">
        <f t="shared" si="0"/>
        <v>7.8442630767822266</v>
      </c>
      <c r="AE17">
        <f t="shared" si="0"/>
        <v>10.938943862915039</v>
      </c>
      <c r="AF17">
        <f t="shared" si="0"/>
        <v>8.1919631958007812</v>
      </c>
    </row>
    <row r="18" spans="1:65" x14ac:dyDescent="0.3">
      <c r="A18" s="4" t="s">
        <v>16</v>
      </c>
      <c r="B18" s="5">
        <v>28.999156951904297</v>
      </c>
      <c r="C18" s="5">
        <v>30.357418060302734</v>
      </c>
      <c r="D18" s="6">
        <v>29.435459136962891</v>
      </c>
      <c r="E18" s="6">
        <v>33.079277038574219</v>
      </c>
      <c r="F18" s="5">
        <v>33.505722045898438</v>
      </c>
      <c r="G18" s="7">
        <v>28.016151428222656</v>
      </c>
      <c r="H18" s="5">
        <v>33.453361511230469</v>
      </c>
      <c r="I18" s="5">
        <v>31.321470260620117</v>
      </c>
      <c r="J18" s="5">
        <v>31.616703033447266</v>
      </c>
      <c r="K18" s="5">
        <v>33.443992614746094</v>
      </c>
      <c r="L18" s="5">
        <v>35.402050018310547</v>
      </c>
      <c r="M18" s="5">
        <v>35.377052307128906</v>
      </c>
      <c r="N18" s="5">
        <v>36.894123077392578</v>
      </c>
      <c r="O18" s="5">
        <v>34.914947509765625</v>
      </c>
      <c r="P18" s="5">
        <v>33.879249572753906</v>
      </c>
      <c r="R18">
        <f t="shared" si="1"/>
        <v>7.9146080017089844</v>
      </c>
      <c r="S18">
        <f t="shared" si="0"/>
        <v>11.803756713867188</v>
      </c>
      <c r="T18">
        <f t="shared" si="0"/>
        <v>7.8269824981689453</v>
      </c>
      <c r="U18">
        <f t="shared" si="0"/>
        <v>6.4394340515136719</v>
      </c>
      <c r="V18">
        <f t="shared" si="0"/>
        <v>9.8186569213867188</v>
      </c>
      <c r="W18">
        <f t="shared" si="0"/>
        <v>12.846129894256592</v>
      </c>
      <c r="X18">
        <f t="shared" si="0"/>
        <v>8.6327323913574219</v>
      </c>
      <c r="Y18">
        <f t="shared" si="0"/>
        <v>7.5511398315429687</v>
      </c>
      <c r="Z18">
        <f t="shared" si="0"/>
        <v>6.7843914031982422</v>
      </c>
      <c r="AA18">
        <f t="shared" si="0"/>
        <v>8.0618610382080078</v>
      </c>
      <c r="AB18">
        <f t="shared" si="0"/>
        <v>11.205074310302734</v>
      </c>
      <c r="AC18">
        <f t="shared" si="0"/>
        <v>7.7028846740722656</v>
      </c>
      <c r="AD18">
        <f t="shared" si="0"/>
        <v>9.3976573944091797</v>
      </c>
      <c r="AE18">
        <f t="shared" si="0"/>
        <v>11.019380569458008</v>
      </c>
      <c r="AF18">
        <f t="shared" si="0"/>
        <v>8.1385688781738281</v>
      </c>
    </row>
    <row r="19" spans="1:65" x14ac:dyDescent="0.3">
      <c r="A19" s="4" t="s">
        <v>17</v>
      </c>
      <c r="B19" s="5">
        <v>25.34916877746582</v>
      </c>
      <c r="C19" s="5">
        <v>21.931571960449219</v>
      </c>
      <c r="D19" s="6">
        <v>28.462627410888672</v>
      </c>
      <c r="E19" s="6">
        <v>28.372028350830078</v>
      </c>
      <c r="F19" s="5">
        <v>25.620386123657227</v>
      </c>
      <c r="G19" s="7">
        <v>22.932182312011719</v>
      </c>
      <c r="H19" s="5">
        <v>26.253198623657227</v>
      </c>
      <c r="I19" s="5">
        <v>28.306640625</v>
      </c>
      <c r="J19" s="5">
        <v>27.967006683349609</v>
      </c>
      <c r="K19" s="5">
        <v>26.138107299804688</v>
      </c>
      <c r="L19" s="5">
        <v>30.706609725952148</v>
      </c>
      <c r="M19" s="5">
        <v>32.891143798828125</v>
      </c>
      <c r="N19" s="5">
        <v>26.785804748535156</v>
      </c>
      <c r="O19" s="5">
        <v>32.039955139160156</v>
      </c>
      <c r="P19" s="5">
        <v>32.255020141601563</v>
      </c>
      <c r="R19">
        <f t="shared" si="1"/>
        <v>4.2646198272705078</v>
      </c>
      <c r="S19">
        <f t="shared" si="0"/>
        <v>3.3779106140136719</v>
      </c>
      <c r="T19">
        <f t="shared" si="0"/>
        <v>6.8541507720947266</v>
      </c>
      <c r="U19">
        <f t="shared" si="0"/>
        <v>1.7321853637695312</v>
      </c>
      <c r="V19">
        <f t="shared" si="0"/>
        <v>1.9333209991455078</v>
      </c>
      <c r="W19">
        <f t="shared" si="0"/>
        <v>7.7621607780456543</v>
      </c>
      <c r="X19">
        <f t="shared" si="0"/>
        <v>1.4325695037841797</v>
      </c>
      <c r="Y19">
        <f t="shared" si="0"/>
        <v>4.5363101959228516</v>
      </c>
      <c r="Z19">
        <f t="shared" si="0"/>
        <v>3.1346950531005859</v>
      </c>
      <c r="AA19">
        <f t="shared" si="0"/>
        <v>0.75597572326660156</v>
      </c>
      <c r="AB19">
        <f t="shared" si="0"/>
        <v>6.5096340179443359</v>
      </c>
      <c r="AC19">
        <f t="shared" si="0"/>
        <v>5.2169761657714844</v>
      </c>
      <c r="AD19">
        <f t="shared" si="0"/>
        <v>-0.71066093444824219</v>
      </c>
      <c r="AE19">
        <f t="shared" si="0"/>
        <v>8.1443881988525391</v>
      </c>
      <c r="AF19">
        <f t="shared" si="0"/>
        <v>6.5143394470214844</v>
      </c>
    </row>
    <row r="20" spans="1:65" x14ac:dyDescent="0.3">
      <c r="A20" s="4" t="s">
        <v>18</v>
      </c>
      <c r="B20" s="5">
        <v>24.916645050048828</v>
      </c>
      <c r="C20" s="5">
        <v>25.848014831542969</v>
      </c>
      <c r="D20" s="6">
        <v>28.530429840087891</v>
      </c>
      <c r="E20" s="6">
        <v>30.054553985595703</v>
      </c>
      <c r="F20" s="5">
        <v>31.135520935058594</v>
      </c>
      <c r="G20" s="7">
        <v>24.84666633605957</v>
      </c>
      <c r="H20" s="5">
        <v>30.376182556152344</v>
      </c>
      <c r="I20" s="5">
        <v>30.071907043457031</v>
      </c>
      <c r="J20" s="5">
        <v>28.311405181884766</v>
      </c>
      <c r="K20" s="5">
        <v>30.997810363769531</v>
      </c>
      <c r="L20" s="5">
        <v>32.757720947265625</v>
      </c>
      <c r="M20" s="5">
        <v>34.243766784667969</v>
      </c>
      <c r="N20" s="5">
        <v>34.192733764648438</v>
      </c>
      <c r="O20" s="5">
        <v>33.056556701660156</v>
      </c>
      <c r="P20" s="5">
        <v>30.71624755859375</v>
      </c>
      <c r="R20">
        <f t="shared" si="1"/>
        <v>3.8320960998535156</v>
      </c>
      <c r="S20">
        <f t="shared" si="0"/>
        <v>7.2943534851074219</v>
      </c>
      <c r="T20">
        <f t="shared" si="0"/>
        <v>6.9219532012939453</v>
      </c>
      <c r="U20">
        <f t="shared" si="0"/>
        <v>3.4147109985351562</v>
      </c>
      <c r="V20">
        <f t="shared" si="0"/>
        <v>7.448455810546875</v>
      </c>
      <c r="W20">
        <f t="shared" si="0"/>
        <v>9.6766448020935059</v>
      </c>
      <c r="X20">
        <f t="shared" si="0"/>
        <v>5.5555534362792969</v>
      </c>
      <c r="Y20">
        <f t="shared" si="0"/>
        <v>6.3015766143798828</v>
      </c>
      <c r="Z20">
        <f t="shared" si="0"/>
        <v>3.4790935516357422</v>
      </c>
      <c r="AA20">
        <f t="shared" si="0"/>
        <v>5.6156787872314453</v>
      </c>
      <c r="AB20">
        <f t="shared" si="0"/>
        <v>8.5607452392578125</v>
      </c>
      <c r="AC20">
        <f t="shared" si="0"/>
        <v>6.5695991516113281</v>
      </c>
      <c r="AD20">
        <f t="shared" si="0"/>
        <v>6.6962680816650391</v>
      </c>
      <c r="AE20">
        <f t="shared" si="0"/>
        <v>9.1609897613525391</v>
      </c>
      <c r="AF20">
        <f t="shared" si="0"/>
        <v>4.9755668640136719</v>
      </c>
    </row>
    <row r="21" spans="1:65" x14ac:dyDescent="0.3">
      <c r="A21" s="4" t="s">
        <v>19</v>
      </c>
      <c r="B21" s="5">
        <v>17.834308624267578</v>
      </c>
      <c r="C21" s="5">
        <v>19.414024353027344</v>
      </c>
      <c r="D21" s="6">
        <v>19.939807891845703</v>
      </c>
      <c r="E21" s="6">
        <v>21.898948669433594</v>
      </c>
      <c r="F21" s="5">
        <v>23.945186614990234</v>
      </c>
      <c r="G21" s="7">
        <v>18.929176330566406</v>
      </c>
      <c r="H21" s="5">
        <v>24.920646667480469</v>
      </c>
      <c r="I21" s="5">
        <v>23.16064453125</v>
      </c>
      <c r="J21" s="5">
        <v>23.736415863037109</v>
      </c>
      <c r="K21" s="5">
        <v>23.861515045166016</v>
      </c>
      <c r="L21" s="5">
        <v>24.949567794799805</v>
      </c>
      <c r="M21" s="5">
        <v>26.907182693481445</v>
      </c>
      <c r="N21" s="5">
        <v>26.914867401123047</v>
      </c>
      <c r="O21" s="5">
        <v>25.898185729980469</v>
      </c>
      <c r="P21" s="5">
        <v>23.448703765869141</v>
      </c>
      <c r="R21">
        <f t="shared" si="1"/>
        <v>-3.2502403259277344</v>
      </c>
      <c r="S21">
        <f t="shared" si="1"/>
        <v>0.86036300659179688</v>
      </c>
      <c r="T21">
        <f t="shared" si="1"/>
        <v>-1.6686687469482422</v>
      </c>
      <c r="U21">
        <f t="shared" si="1"/>
        <v>-4.7408943176269531</v>
      </c>
      <c r="V21">
        <f t="shared" si="1"/>
        <v>0.25812149047851563</v>
      </c>
      <c r="W21">
        <f t="shared" si="1"/>
        <v>3.7591547966003418</v>
      </c>
      <c r="X21">
        <f t="shared" si="1"/>
        <v>0.10001754760742187</v>
      </c>
      <c r="Y21">
        <f t="shared" si="1"/>
        <v>-0.60968589782714844</v>
      </c>
      <c r="Z21">
        <f t="shared" si="1"/>
        <v>-1.0958957672119141</v>
      </c>
      <c r="AA21">
        <f t="shared" si="1"/>
        <v>-1.5206165313720703</v>
      </c>
      <c r="AB21">
        <f t="shared" si="1"/>
        <v>0.75259208679199219</v>
      </c>
      <c r="AC21">
        <f t="shared" si="1"/>
        <v>-0.76698493957519531</v>
      </c>
      <c r="AD21">
        <f t="shared" si="1"/>
        <v>-0.58159828186035156</v>
      </c>
      <c r="AE21">
        <f t="shared" si="1"/>
        <v>2.0026187896728516</v>
      </c>
      <c r="AF21">
        <f t="shared" si="1"/>
        <v>-2.2919769287109375</v>
      </c>
    </row>
    <row r="22" spans="1:65" x14ac:dyDescent="0.3">
      <c r="AX22" s="2" t="s">
        <v>21</v>
      </c>
    </row>
    <row r="23" spans="1:65" x14ac:dyDescent="0.3">
      <c r="A23" s="11" t="s">
        <v>20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65" x14ac:dyDescent="0.3">
      <c r="A24" s="11"/>
      <c r="B24" s="11">
        <v>4</v>
      </c>
      <c r="C24" s="11">
        <v>9</v>
      </c>
      <c r="D24" s="11">
        <v>24</v>
      </c>
      <c r="E24" s="11">
        <v>28</v>
      </c>
      <c r="F24" s="11">
        <v>34</v>
      </c>
      <c r="G24" s="11">
        <v>48</v>
      </c>
      <c r="H24" s="11">
        <v>56</v>
      </c>
      <c r="I24" s="11">
        <v>72</v>
      </c>
      <c r="J24" s="11">
        <v>80</v>
      </c>
      <c r="K24" s="11">
        <v>96</v>
      </c>
      <c r="L24" s="11">
        <v>144</v>
      </c>
      <c r="M24" s="11">
        <v>168</v>
      </c>
      <c r="N24" s="11">
        <v>192</v>
      </c>
      <c r="O24" s="11">
        <v>240</v>
      </c>
      <c r="P24" s="11">
        <v>336</v>
      </c>
      <c r="R24">
        <v>4</v>
      </c>
      <c r="S24">
        <v>9</v>
      </c>
      <c r="T24">
        <v>24</v>
      </c>
      <c r="U24">
        <v>28</v>
      </c>
      <c r="V24">
        <v>34</v>
      </c>
      <c r="W24">
        <v>48</v>
      </c>
      <c r="X24">
        <v>56</v>
      </c>
      <c r="Y24">
        <v>72</v>
      </c>
      <c r="Z24">
        <v>80</v>
      </c>
      <c r="AA24">
        <v>96</v>
      </c>
      <c r="AB24">
        <v>144</v>
      </c>
      <c r="AC24">
        <v>168</v>
      </c>
      <c r="AD24">
        <v>192</v>
      </c>
      <c r="AE24">
        <v>240</v>
      </c>
      <c r="AF24">
        <v>336</v>
      </c>
      <c r="AH24">
        <v>4</v>
      </c>
      <c r="AI24">
        <v>9</v>
      </c>
      <c r="AJ24">
        <v>24</v>
      </c>
      <c r="AK24">
        <v>28</v>
      </c>
      <c r="AL24">
        <v>34</v>
      </c>
      <c r="AM24">
        <v>48</v>
      </c>
      <c r="AN24">
        <v>56</v>
      </c>
      <c r="AO24">
        <v>72</v>
      </c>
      <c r="AP24">
        <v>80</v>
      </c>
      <c r="AQ24">
        <v>96</v>
      </c>
      <c r="AR24">
        <v>144</v>
      </c>
      <c r="AS24">
        <v>168</v>
      </c>
      <c r="AT24">
        <v>192</v>
      </c>
      <c r="AU24">
        <v>240</v>
      </c>
      <c r="AV24">
        <v>336</v>
      </c>
      <c r="AY24" s="12">
        <f>4/24</f>
        <v>0.16666666666666666</v>
      </c>
      <c r="AZ24" s="12">
        <f>9/24</f>
        <v>0.375</v>
      </c>
      <c r="BA24" s="12">
        <v>1</v>
      </c>
      <c r="BB24" s="12">
        <f>28/24</f>
        <v>1.1666666666666667</v>
      </c>
      <c r="BC24" s="12">
        <f>34/24</f>
        <v>1.4166666666666667</v>
      </c>
      <c r="BD24" s="12">
        <v>2</v>
      </c>
      <c r="BE24" s="12">
        <f>56/24</f>
        <v>2.3333333333333335</v>
      </c>
      <c r="BF24" s="12">
        <v>3</v>
      </c>
      <c r="BG24" s="12">
        <f>80/24</f>
        <v>3.3333333333333335</v>
      </c>
      <c r="BH24" s="12">
        <v>4</v>
      </c>
      <c r="BI24" s="12">
        <f>144/24</f>
        <v>6</v>
      </c>
      <c r="BJ24" s="12">
        <f>168/24</f>
        <v>7</v>
      </c>
      <c r="BK24" s="12">
        <f>192/24</f>
        <v>8</v>
      </c>
      <c r="BL24" s="12">
        <f>240/24</f>
        <v>10</v>
      </c>
      <c r="BM24" s="12">
        <f>336/24</f>
        <v>14</v>
      </c>
    </row>
    <row r="25" spans="1:65" x14ac:dyDescent="0.3">
      <c r="A25" s="4" t="s">
        <v>4</v>
      </c>
      <c r="B25" s="5">
        <v>21.316295623779297</v>
      </c>
      <c r="C25" s="5">
        <v>18.260822296142578</v>
      </c>
      <c r="D25" s="6">
        <v>19.709505081176758</v>
      </c>
      <c r="E25" s="6">
        <v>27.88885498046875</v>
      </c>
      <c r="F25" s="6">
        <v>26.622173309326172</v>
      </c>
      <c r="G25" s="13">
        <v>18.649082183837891</v>
      </c>
      <c r="H25" s="5">
        <v>34.859489440917969</v>
      </c>
      <c r="I25" s="5">
        <v>31.616233825683594</v>
      </c>
      <c r="J25" s="5">
        <v>32.885711669921875</v>
      </c>
      <c r="K25" s="5">
        <v>33.851425170898438</v>
      </c>
      <c r="L25" s="5">
        <v>34.782730102539063</v>
      </c>
      <c r="M25" s="5">
        <v>36.197795867919922</v>
      </c>
      <c r="N25" s="5">
        <v>30.896198272705078</v>
      </c>
      <c r="O25" s="5">
        <v>23.218967437744141</v>
      </c>
      <c r="P25" s="5">
        <v>20.143123626708984</v>
      </c>
    </row>
    <row r="26" spans="1:65" x14ac:dyDescent="0.3">
      <c r="A26" s="4" t="s">
        <v>5</v>
      </c>
      <c r="B26" s="5">
        <v>14.943731307983398</v>
      </c>
      <c r="C26" s="5">
        <v>14.510288238525391</v>
      </c>
      <c r="D26" s="6">
        <v>16.941650390625</v>
      </c>
      <c r="E26" s="6">
        <v>20.810997009277344</v>
      </c>
      <c r="F26" s="6">
        <v>22.385879516601563</v>
      </c>
      <c r="G26" s="13"/>
      <c r="H26" s="5">
        <v>28.86308479309082</v>
      </c>
      <c r="I26" s="5">
        <v>28.510929107666016</v>
      </c>
      <c r="J26" s="5">
        <v>28.800498962402344</v>
      </c>
      <c r="K26" s="5">
        <v>30.473907470703125</v>
      </c>
      <c r="L26" s="5" t="s">
        <v>9</v>
      </c>
      <c r="M26" s="5">
        <v>36.99456787109375</v>
      </c>
      <c r="N26" s="5">
        <v>30.018512725830078</v>
      </c>
      <c r="O26" s="5">
        <v>25.959131240844727</v>
      </c>
      <c r="P26" s="5">
        <v>20.823606491088867</v>
      </c>
      <c r="R26">
        <f>B26-B$25</f>
        <v>-6.3725643157958984</v>
      </c>
      <c r="S26">
        <f t="shared" ref="S26:AF38" si="2">C26-C$25</f>
        <v>-3.7505340576171875</v>
      </c>
      <c r="T26">
        <f t="shared" si="2"/>
        <v>-2.7678546905517578</v>
      </c>
      <c r="U26">
        <f t="shared" si="2"/>
        <v>-7.0778579711914062</v>
      </c>
      <c r="V26">
        <f t="shared" si="2"/>
        <v>-4.2362937927246094</v>
      </c>
      <c r="X26">
        <f t="shared" si="2"/>
        <v>-5.9964046478271484</v>
      </c>
      <c r="Y26">
        <f t="shared" si="2"/>
        <v>-3.1053047180175781</v>
      </c>
      <c r="Z26">
        <f t="shared" si="2"/>
        <v>-4.0852127075195312</v>
      </c>
      <c r="AA26">
        <f t="shared" si="2"/>
        <v>-3.3775177001953125</v>
      </c>
      <c r="AB26" t="e">
        <f t="shared" si="2"/>
        <v>#VALUE!</v>
      </c>
      <c r="AC26">
        <f t="shared" si="2"/>
        <v>0.79677200317382813</v>
      </c>
      <c r="AD26">
        <f t="shared" si="2"/>
        <v>-0.877685546875</v>
      </c>
      <c r="AE26">
        <f t="shared" si="2"/>
        <v>2.7401638031005859</v>
      </c>
      <c r="AF26">
        <f t="shared" si="2"/>
        <v>0.68048286437988281</v>
      </c>
      <c r="AH26" s="14">
        <f t="shared" ref="AH26:AH39" si="3">R8-R26</f>
        <v>0.44275093078613281</v>
      </c>
      <c r="AI26" s="14">
        <f t="shared" ref="AI26:AI39" si="4">S8-S26</f>
        <v>0.14833259582519531</v>
      </c>
      <c r="AJ26" s="14">
        <f t="shared" ref="AJ26:AJ39" si="5">T8-T26</f>
        <v>-1.0098743438720703</v>
      </c>
      <c r="AK26" s="14">
        <f t="shared" ref="AK26:AK39" si="6">U8-U26</f>
        <v>-0.58012962341308594</v>
      </c>
      <c r="AL26" s="14">
        <f t="shared" ref="AL26:AL39" si="7">V8-V26</f>
        <v>-0.51989364624023438</v>
      </c>
      <c r="AM26" s="14"/>
      <c r="AN26" s="14">
        <f t="shared" ref="AN26:AN39" si="8">X8-X26</f>
        <v>0.70160102844238281</v>
      </c>
      <c r="AO26" s="14">
        <f t="shared" ref="AO26:AO39" si="9">Y8-Y26</f>
        <v>-0.72883224487304688</v>
      </c>
      <c r="AP26" s="14">
        <f t="shared" ref="AP26:AP39" si="10">Z8-Z26</f>
        <v>-1.7921161651611328</v>
      </c>
      <c r="AQ26" s="14">
        <f t="shared" ref="AQ26:AQ39" si="11">AA8-AA26</f>
        <v>-2.0941963195800781</v>
      </c>
      <c r="AR26" s="14" t="e">
        <f t="shared" ref="AR26:AR39" si="12">AB8-AB26</f>
        <v>#VALUE!</v>
      </c>
      <c r="AS26" s="14">
        <f t="shared" ref="AS26:AS39" si="13">AC8-AC26</f>
        <v>-8.3297462463378906</v>
      </c>
      <c r="AT26" s="14">
        <f t="shared" ref="AT26:AT39" si="14">AD8-AD26</f>
        <v>-5.3200969696044922</v>
      </c>
      <c r="AU26" s="14">
        <f t="shared" ref="AU26:AU39" si="15">AE8-AE26</f>
        <v>-5.9167671203613281</v>
      </c>
      <c r="AV26" s="14">
        <f t="shared" ref="AV26:AV39" si="16">AF8-AF26</f>
        <v>-5.4614696502685547</v>
      </c>
      <c r="AW26" s="14"/>
      <c r="AX26" s="4" t="s">
        <v>5</v>
      </c>
      <c r="AY26" s="15">
        <f>2^AH26</f>
        <v>1.3591935682660214</v>
      </c>
      <c r="AZ26" s="15">
        <f>2^AI26</f>
        <v>1.1082878207165021</v>
      </c>
      <c r="BA26" s="15">
        <f>2^AJ26</f>
        <v>0.49658949788181816</v>
      </c>
      <c r="BB26" s="15">
        <f>2^AK26</f>
        <v>0.66890367496655567</v>
      </c>
      <c r="BC26" s="15">
        <f>2^AL26</f>
        <v>0.69742324449094895</v>
      </c>
      <c r="BD26" s="15"/>
      <c r="BE26" s="15">
        <f t="shared" ref="BE26:BM38" si="17">2^AN26</f>
        <v>1.6263085849196988</v>
      </c>
      <c r="BF26" s="15">
        <f t="shared" si="17"/>
        <v>0.60339211760934996</v>
      </c>
      <c r="BG26" s="15">
        <f t="shared" si="17"/>
        <v>0.28874819532645363</v>
      </c>
      <c r="BH26" s="15">
        <f t="shared" si="17"/>
        <v>0.23419849020238157</v>
      </c>
      <c r="BI26" s="15" t="e">
        <f t="shared" si="17"/>
        <v>#VALUE!</v>
      </c>
      <c r="BJ26" s="15">
        <f t="shared" si="17"/>
        <v>3.108111022999602E-3</v>
      </c>
      <c r="BK26" s="15">
        <f t="shared" si="17"/>
        <v>2.5031751128805013E-2</v>
      </c>
      <c r="BL26" s="15">
        <f t="shared" si="17"/>
        <v>1.6552958240075872E-2</v>
      </c>
      <c r="BM26" s="15">
        <f t="shared" si="17"/>
        <v>2.2695189578398545E-2</v>
      </c>
    </row>
    <row r="27" spans="1:65" x14ac:dyDescent="0.3">
      <c r="A27" s="4" t="s">
        <v>6</v>
      </c>
      <c r="B27" s="5">
        <v>34.201492309570313</v>
      </c>
      <c r="C27" s="5">
        <v>35.235435485839844</v>
      </c>
      <c r="D27" s="6">
        <v>32.349582672119141</v>
      </c>
      <c r="E27" s="6">
        <v>36.968837738037109</v>
      </c>
      <c r="F27" s="6">
        <v>38</v>
      </c>
      <c r="G27" s="13">
        <v>34.558773040771484</v>
      </c>
      <c r="H27" s="5" t="s">
        <v>9</v>
      </c>
      <c r="I27" s="5">
        <v>36.801864624023437</v>
      </c>
      <c r="J27" s="5">
        <v>36.815937042236328</v>
      </c>
      <c r="K27" s="5">
        <v>35.074897766113281</v>
      </c>
      <c r="L27" s="5">
        <v>37.101608276367188</v>
      </c>
      <c r="M27" s="5" t="s">
        <v>9</v>
      </c>
      <c r="N27" s="5">
        <v>34.422672271728516</v>
      </c>
      <c r="O27" s="5">
        <v>29.942924499511719</v>
      </c>
      <c r="P27" s="5">
        <v>24.937231063842773</v>
      </c>
      <c r="R27">
        <f t="shared" ref="R27:AF39" si="18">B27-B$25</f>
        <v>12.885196685791016</v>
      </c>
      <c r="S27">
        <f t="shared" si="2"/>
        <v>16.974613189697266</v>
      </c>
      <c r="T27">
        <f t="shared" si="2"/>
        <v>12.640077590942383</v>
      </c>
      <c r="U27">
        <f t="shared" si="2"/>
        <v>9.0799827575683594</v>
      </c>
      <c r="V27">
        <f t="shared" si="2"/>
        <v>11.377826690673828</v>
      </c>
      <c r="W27">
        <f>G27-G$25</f>
        <v>15.909690856933594</v>
      </c>
      <c r="X27" t="e">
        <f t="shared" si="2"/>
        <v>#VALUE!</v>
      </c>
      <c r="Y27">
        <f t="shared" si="2"/>
        <v>5.1856307983398437</v>
      </c>
      <c r="Z27">
        <f t="shared" si="2"/>
        <v>3.9302253723144531</v>
      </c>
      <c r="AA27">
        <f t="shared" si="2"/>
        <v>1.2234725952148437</v>
      </c>
      <c r="AB27">
        <f t="shared" si="2"/>
        <v>2.318878173828125</v>
      </c>
      <c r="AC27" t="e">
        <f t="shared" si="2"/>
        <v>#VALUE!</v>
      </c>
      <c r="AD27">
        <f t="shared" si="2"/>
        <v>3.5264739990234375</v>
      </c>
      <c r="AE27">
        <f t="shared" si="2"/>
        <v>6.7239570617675781</v>
      </c>
      <c r="AF27">
        <f t="shared" si="2"/>
        <v>4.7941074371337891</v>
      </c>
      <c r="AH27" s="14">
        <f t="shared" si="3"/>
        <v>0.91686630249023438</v>
      </c>
      <c r="AI27" s="14">
        <f t="shared" si="4"/>
        <v>-0.733367919921875</v>
      </c>
      <c r="AJ27" s="14">
        <f t="shared" si="5"/>
        <v>1.7419166564941406</v>
      </c>
      <c r="AK27" s="14">
        <f t="shared" si="6"/>
        <v>1.1223602294921875</v>
      </c>
      <c r="AL27" s="14">
        <f t="shared" si="7"/>
        <v>4.9351081848144531</v>
      </c>
      <c r="AM27" s="14">
        <f t="shared" ref="AM27:AM39" si="19">W9-W27</f>
        <v>4.0042986869812012</v>
      </c>
      <c r="AN27" s="14" t="e">
        <f t="shared" si="8"/>
        <v>#VALUE!</v>
      </c>
      <c r="AO27" s="14">
        <f t="shared" si="9"/>
        <v>11.044038772583008</v>
      </c>
      <c r="AP27" s="14">
        <f t="shared" si="10"/>
        <v>11.237462997436523</v>
      </c>
      <c r="AQ27" s="14">
        <f t="shared" si="11"/>
        <v>13.39439582824707</v>
      </c>
      <c r="AR27" s="14">
        <f t="shared" si="12"/>
        <v>13.484146118164062</v>
      </c>
      <c r="AS27" s="14" t="e">
        <f t="shared" si="13"/>
        <v>#VALUE!</v>
      </c>
      <c r="AT27" s="14">
        <f t="shared" si="14"/>
        <v>8.9770603179931641</v>
      </c>
      <c r="AU27" s="14">
        <f t="shared" si="15"/>
        <v>9.3804759979248047</v>
      </c>
      <c r="AV27" s="14">
        <f t="shared" si="16"/>
        <v>9.4652118682861328</v>
      </c>
      <c r="AW27" s="14"/>
      <c r="AX27" s="4" t="s">
        <v>6</v>
      </c>
      <c r="AY27" s="15">
        <f t="shared" ref="AY27:BM39" si="20">2^AH27</f>
        <v>1.8880098644448073</v>
      </c>
      <c r="AZ27" s="15">
        <f t="shared" si="20"/>
        <v>0.60149809779561492</v>
      </c>
      <c r="BA27" s="15">
        <f t="shared" si="20"/>
        <v>3.3447923677072722</v>
      </c>
      <c r="BB27" s="15">
        <f t="shared" si="20"/>
        <v>2.1770284021822079</v>
      </c>
      <c r="BC27" s="15">
        <f t="shared" si="20"/>
        <v>30.59254415066167</v>
      </c>
      <c r="BD27" s="15">
        <f t="shared" si="20"/>
        <v>16.047745059987815</v>
      </c>
      <c r="BE27" s="15" t="e">
        <f t="shared" si="17"/>
        <v>#VALUE!</v>
      </c>
      <c r="BF27" s="15">
        <f t="shared" si="17"/>
        <v>2111.4798623755778</v>
      </c>
      <c r="BG27" s="15">
        <f t="shared" si="17"/>
        <v>2414.4234326051283</v>
      </c>
      <c r="BH27" s="15">
        <f t="shared" si="17"/>
        <v>10767.500933812384</v>
      </c>
      <c r="BI27" s="15">
        <f t="shared" si="17"/>
        <v>11458.623436373278</v>
      </c>
      <c r="BJ27" s="15" t="e">
        <f t="shared" si="17"/>
        <v>#VALUE!</v>
      </c>
      <c r="BK27" s="15">
        <f t="shared" si="17"/>
        <v>503.92328749402435</v>
      </c>
      <c r="BL27" s="15">
        <f t="shared" si="17"/>
        <v>666.50689874596378</v>
      </c>
      <c r="BM27" s="15">
        <f t="shared" si="17"/>
        <v>706.82627893050653</v>
      </c>
    </row>
    <row r="28" spans="1:65" x14ac:dyDescent="0.3">
      <c r="A28" s="4" t="s">
        <v>7</v>
      </c>
      <c r="B28" s="5">
        <v>32.165321350097656</v>
      </c>
      <c r="C28" s="5">
        <v>32.830116271972656</v>
      </c>
      <c r="D28" s="6">
        <v>31.232074737548828</v>
      </c>
      <c r="E28" s="6">
        <v>33.578845977783203</v>
      </c>
      <c r="F28" s="6">
        <v>34.058925628662109</v>
      </c>
      <c r="G28" s="13">
        <v>32.881057739257813</v>
      </c>
      <c r="H28" s="5">
        <v>36.661865234375</v>
      </c>
      <c r="I28" s="5">
        <v>36.974807739257813</v>
      </c>
      <c r="J28" s="5">
        <v>36.2078857421875</v>
      </c>
      <c r="K28" s="5">
        <v>36.964839935302734</v>
      </c>
      <c r="L28" s="5" t="s">
        <v>9</v>
      </c>
      <c r="M28" s="5">
        <v>37.073631286621094</v>
      </c>
      <c r="N28" s="5">
        <v>33.094169616699219</v>
      </c>
      <c r="O28" s="5">
        <v>29.773761749267578</v>
      </c>
      <c r="P28" s="5">
        <v>24.376651763916016</v>
      </c>
      <c r="R28">
        <f t="shared" si="18"/>
        <v>10.849025726318359</v>
      </c>
      <c r="S28">
        <f t="shared" si="2"/>
        <v>14.569293975830078</v>
      </c>
      <c r="T28">
        <f t="shared" si="2"/>
        <v>11.52256965637207</v>
      </c>
      <c r="U28">
        <f t="shared" si="2"/>
        <v>5.6899909973144531</v>
      </c>
      <c r="V28">
        <f t="shared" si="2"/>
        <v>7.4367523193359375</v>
      </c>
      <c r="W28">
        <f t="shared" si="2"/>
        <v>14.231975555419922</v>
      </c>
      <c r="X28">
        <f t="shared" si="2"/>
        <v>1.8023757934570312</v>
      </c>
      <c r="Y28">
        <f t="shared" si="2"/>
        <v>5.3585739135742187</v>
      </c>
      <c r="Z28">
        <f t="shared" si="2"/>
        <v>3.322174072265625</v>
      </c>
      <c r="AA28">
        <f t="shared" si="2"/>
        <v>3.1134147644042969</v>
      </c>
      <c r="AB28" t="e">
        <f t="shared" si="2"/>
        <v>#VALUE!</v>
      </c>
      <c r="AC28">
        <f t="shared" si="2"/>
        <v>0.87583541870117188</v>
      </c>
      <c r="AD28">
        <f t="shared" si="2"/>
        <v>2.1979713439941406</v>
      </c>
      <c r="AE28">
        <f t="shared" si="2"/>
        <v>6.5547943115234375</v>
      </c>
      <c r="AF28">
        <f t="shared" si="2"/>
        <v>4.2335281372070312</v>
      </c>
      <c r="AH28" s="14">
        <f t="shared" si="3"/>
        <v>6.443023681640625E-3</v>
      </c>
      <c r="AI28" s="14">
        <f t="shared" si="4"/>
        <v>-0.217254638671875</v>
      </c>
      <c r="AJ28" s="14">
        <f t="shared" si="5"/>
        <v>1.5547904968261719</v>
      </c>
      <c r="AK28" s="14">
        <f t="shared" si="6"/>
        <v>2.6958770751953125</v>
      </c>
      <c r="AL28" s="14">
        <f t="shared" si="7"/>
        <v>8.8761825561523437</v>
      </c>
      <c r="AM28" s="14">
        <f t="shared" si="19"/>
        <v>3.2802767753601074</v>
      </c>
      <c r="AN28" s="14">
        <f t="shared" si="8"/>
        <v>8.8072586059570312</v>
      </c>
      <c r="AO28" s="14">
        <f t="shared" si="9"/>
        <v>6.4565944671630859</v>
      </c>
      <c r="AP28" s="14">
        <f t="shared" si="10"/>
        <v>5.0453624725341797</v>
      </c>
      <c r="AQ28" s="14">
        <f t="shared" si="11"/>
        <v>7.2764034271240234</v>
      </c>
      <c r="AR28" s="14" t="e">
        <f t="shared" si="12"/>
        <v>#VALUE!</v>
      </c>
      <c r="AS28" s="14">
        <f t="shared" si="13"/>
        <v>6.8271942138671875</v>
      </c>
      <c r="AT28" s="14">
        <f t="shared" si="14"/>
        <v>6.6220493316650391</v>
      </c>
      <c r="AU28" s="14">
        <f t="shared" si="15"/>
        <v>6.5907001495361328</v>
      </c>
      <c r="AV28" s="14">
        <f t="shared" si="16"/>
        <v>6.4993324279785156</v>
      </c>
      <c r="AW28" s="14"/>
      <c r="AX28" s="4" t="s">
        <v>7</v>
      </c>
      <c r="AY28" s="15">
        <f t="shared" si="20"/>
        <v>1.0044759509771637</v>
      </c>
      <c r="AZ28" s="15">
        <f t="shared" si="20"/>
        <v>0.86020078998526583</v>
      </c>
      <c r="BA28" s="15">
        <f t="shared" si="20"/>
        <v>2.9379106023823853</v>
      </c>
      <c r="BB28" s="15">
        <f t="shared" si="20"/>
        <v>6.4794756819280739</v>
      </c>
      <c r="BC28" s="15">
        <f t="shared" si="20"/>
        <v>469.89107519116283</v>
      </c>
      <c r="BD28" s="15">
        <f t="shared" si="20"/>
        <v>9.7154227619672149</v>
      </c>
      <c r="BE28" s="15">
        <f t="shared" si="17"/>
        <v>447.97009196572714</v>
      </c>
      <c r="BF28" s="15">
        <f t="shared" si="17"/>
        <v>87.827112460909177</v>
      </c>
      <c r="BG28" s="15">
        <f t="shared" si="17"/>
        <v>33.02215740734578</v>
      </c>
      <c r="BH28" s="15">
        <f t="shared" si="17"/>
        <v>155.02998039637549</v>
      </c>
      <c r="BI28" s="15" t="e">
        <f t="shared" si="17"/>
        <v>#VALUE!</v>
      </c>
      <c r="BJ28" s="15">
        <f t="shared" si="17"/>
        <v>113.55081210406117</v>
      </c>
      <c r="BK28" s="15">
        <f t="shared" si="17"/>
        <v>98.499830146199599</v>
      </c>
      <c r="BL28" s="15">
        <f t="shared" si="17"/>
        <v>96.38255558377594</v>
      </c>
      <c r="BM28" s="15">
        <f t="shared" si="17"/>
        <v>90.467796533857964</v>
      </c>
    </row>
    <row r="29" spans="1:65" x14ac:dyDescent="0.3">
      <c r="A29" s="4" t="s">
        <v>8</v>
      </c>
      <c r="B29" s="16">
        <v>37.392215728759766</v>
      </c>
      <c r="C29" s="5">
        <v>37.403396606445312</v>
      </c>
      <c r="D29" s="6">
        <v>36.372230529785156</v>
      </c>
      <c r="E29" s="10">
        <v>37.5</v>
      </c>
      <c r="F29" s="5"/>
      <c r="G29" s="13">
        <v>32.817062377929688</v>
      </c>
      <c r="H29" s="5" t="s">
        <v>9</v>
      </c>
      <c r="I29" s="5">
        <v>37.059074401855469</v>
      </c>
      <c r="J29" s="5">
        <v>36.826911926269531</v>
      </c>
      <c r="K29" s="5" t="s">
        <v>9</v>
      </c>
      <c r="L29" s="5" t="s">
        <v>9</v>
      </c>
      <c r="M29" s="5" t="s">
        <v>9</v>
      </c>
      <c r="N29" s="5">
        <v>35.885402679443359</v>
      </c>
      <c r="O29" s="5">
        <v>35.832965850830078</v>
      </c>
      <c r="P29" s="5">
        <v>30.946426391601563</v>
      </c>
      <c r="R29">
        <f t="shared" si="18"/>
        <v>16.075920104980469</v>
      </c>
      <c r="S29">
        <f t="shared" si="2"/>
        <v>19.142574310302734</v>
      </c>
      <c r="T29">
        <f t="shared" si="2"/>
        <v>16.662725448608398</v>
      </c>
      <c r="U29">
        <f t="shared" si="2"/>
        <v>9.61114501953125</v>
      </c>
      <c r="V29">
        <f t="shared" si="2"/>
        <v>-26.622173309326172</v>
      </c>
      <c r="W29">
        <f t="shared" si="2"/>
        <v>14.167980194091797</v>
      </c>
      <c r="X29" t="e">
        <f t="shared" si="2"/>
        <v>#VALUE!</v>
      </c>
      <c r="Y29">
        <f t="shared" si="2"/>
        <v>5.442840576171875</v>
      </c>
      <c r="Z29">
        <f t="shared" si="2"/>
        <v>3.9412002563476562</v>
      </c>
      <c r="AA29" t="e">
        <f t="shared" si="2"/>
        <v>#VALUE!</v>
      </c>
      <c r="AB29" t="e">
        <f t="shared" si="2"/>
        <v>#VALUE!</v>
      </c>
      <c r="AC29" t="e">
        <f t="shared" si="2"/>
        <v>#VALUE!</v>
      </c>
      <c r="AD29">
        <f t="shared" si="2"/>
        <v>4.9892044067382812</v>
      </c>
      <c r="AE29">
        <f t="shared" si="2"/>
        <v>12.613998413085937</v>
      </c>
      <c r="AF29">
        <f t="shared" si="2"/>
        <v>10.803302764892578</v>
      </c>
      <c r="AH29" s="14">
        <f t="shared" si="3"/>
        <v>2.8395309448242187</v>
      </c>
      <c r="AI29" s="14">
        <f t="shared" si="4"/>
        <v>-0.57641983032226563</v>
      </c>
      <c r="AJ29" s="14">
        <f t="shared" si="5"/>
        <v>1.7287979125976562</v>
      </c>
      <c r="AK29" s="14">
        <f t="shared" si="6"/>
        <v>3.7490119934082031</v>
      </c>
      <c r="AL29" s="14">
        <f t="shared" si="7"/>
        <v>2.9351081848144531</v>
      </c>
      <c r="AM29" s="14">
        <f t="shared" si="19"/>
        <v>6.6865458488464355</v>
      </c>
      <c r="AN29" s="14" t="e">
        <f t="shared" si="8"/>
        <v>#VALUE!</v>
      </c>
      <c r="AO29" s="14">
        <f t="shared" si="9"/>
        <v>10.786828994750977</v>
      </c>
      <c r="AP29" s="14">
        <f t="shared" si="10"/>
        <v>11.22648811340332</v>
      </c>
      <c r="AQ29" s="14" t="e">
        <f t="shared" si="11"/>
        <v>#VALUE!</v>
      </c>
      <c r="AR29" s="14" t="e">
        <f t="shared" si="12"/>
        <v>#VALUE!</v>
      </c>
      <c r="AS29" s="14" t="e">
        <f t="shared" si="13"/>
        <v>#VALUE!</v>
      </c>
      <c r="AT29" s="14">
        <f t="shared" si="14"/>
        <v>7.5143299102783203</v>
      </c>
      <c r="AU29" s="14">
        <f t="shared" si="15"/>
        <v>3.4904346466064453</v>
      </c>
      <c r="AV29" s="14">
        <f t="shared" si="16"/>
        <v>3.4560165405273437</v>
      </c>
      <c r="AW29" s="14"/>
      <c r="AX29" s="4" t="s">
        <v>8</v>
      </c>
      <c r="AY29" s="15">
        <f t="shared" si="20"/>
        <v>7.1578729908188121</v>
      </c>
      <c r="AZ29" s="15">
        <f t="shared" si="20"/>
        <v>0.67062592907811647</v>
      </c>
      <c r="BA29" s="15">
        <f t="shared" si="20"/>
        <v>3.3145153003495889</v>
      </c>
      <c r="BB29" s="15">
        <f t="shared" si="20"/>
        <v>13.44513180729842</v>
      </c>
      <c r="BC29" s="15">
        <f t="shared" si="20"/>
        <v>7.6481360376654193</v>
      </c>
      <c r="BD29" s="15">
        <f t="shared" si="20"/>
        <v>103.00323575288159</v>
      </c>
      <c r="BE29" s="15" t="e">
        <f t="shared" si="17"/>
        <v>#VALUE!</v>
      </c>
      <c r="BF29" s="15">
        <f t="shared" si="17"/>
        <v>1766.6848528654591</v>
      </c>
      <c r="BG29" s="15">
        <f t="shared" si="17"/>
        <v>2396.126090804828</v>
      </c>
      <c r="BH29" s="15" t="e">
        <f t="shared" si="17"/>
        <v>#VALUE!</v>
      </c>
      <c r="BI29" s="15" t="e">
        <f t="shared" si="17"/>
        <v>#VALUE!</v>
      </c>
      <c r="BJ29" s="15" t="e">
        <f t="shared" si="17"/>
        <v>#VALUE!</v>
      </c>
      <c r="BK29" s="15">
        <f t="shared" si="17"/>
        <v>182.82631267901075</v>
      </c>
      <c r="BL29" s="15">
        <f t="shared" si="17"/>
        <v>11.238944498447086</v>
      </c>
      <c r="BM29" s="15">
        <f t="shared" si="17"/>
        <v>10.973992125041557</v>
      </c>
    </row>
    <row r="30" spans="1:65" x14ac:dyDescent="0.3">
      <c r="A30" s="4" t="s">
        <v>10</v>
      </c>
      <c r="B30" s="5">
        <v>34.735183715820313</v>
      </c>
      <c r="C30" s="5">
        <v>33.760040283203125</v>
      </c>
      <c r="D30" s="6">
        <v>30.917484283447266</v>
      </c>
      <c r="E30" s="6">
        <v>30.404014587402344</v>
      </c>
      <c r="F30" s="6">
        <v>33.916149139404297</v>
      </c>
      <c r="G30" s="13">
        <v>27.444629669189453</v>
      </c>
      <c r="H30" s="5">
        <v>35.8468017578125</v>
      </c>
      <c r="I30" s="5">
        <v>36.946449279785156</v>
      </c>
      <c r="J30" s="5">
        <v>36.87713623046875</v>
      </c>
      <c r="K30" s="5"/>
      <c r="L30" s="5" t="s">
        <v>9</v>
      </c>
      <c r="M30" s="5" t="s">
        <v>9</v>
      </c>
      <c r="N30" s="5">
        <v>36.419532775878906</v>
      </c>
      <c r="O30" s="5">
        <v>35.716896057128906</v>
      </c>
      <c r="P30" s="5">
        <v>28.91523551940918</v>
      </c>
      <c r="R30">
        <f t="shared" si="18"/>
        <v>13.418888092041016</v>
      </c>
      <c r="S30">
        <f t="shared" si="2"/>
        <v>15.499217987060547</v>
      </c>
      <c r="T30">
        <f t="shared" si="2"/>
        <v>11.207979202270508</v>
      </c>
      <c r="U30">
        <f t="shared" si="2"/>
        <v>2.5151596069335937</v>
      </c>
      <c r="V30">
        <f t="shared" si="2"/>
        <v>7.293975830078125</v>
      </c>
      <c r="W30">
        <f>G30-G$25</f>
        <v>8.7955474853515625</v>
      </c>
      <c r="X30">
        <f t="shared" si="2"/>
        <v>0.98731231689453125</v>
      </c>
      <c r="Y30">
        <f t="shared" si="2"/>
        <v>5.3302154541015625</v>
      </c>
      <c r="Z30">
        <f t="shared" si="2"/>
        <v>3.991424560546875</v>
      </c>
      <c r="AA30">
        <f t="shared" si="2"/>
        <v>-33.851425170898438</v>
      </c>
      <c r="AB30" t="e">
        <f t="shared" si="2"/>
        <v>#VALUE!</v>
      </c>
      <c r="AC30" t="e">
        <f t="shared" si="2"/>
        <v>#VALUE!</v>
      </c>
      <c r="AD30">
        <f t="shared" si="2"/>
        <v>5.5233345031738281</v>
      </c>
      <c r="AE30">
        <f t="shared" si="2"/>
        <v>12.497928619384766</v>
      </c>
      <c r="AF30">
        <f t="shared" si="2"/>
        <v>8.7721118927001953</v>
      </c>
      <c r="AH30" s="14">
        <f t="shared" si="3"/>
        <v>2.0182151794433594</v>
      </c>
      <c r="AI30" s="14">
        <f t="shared" si="4"/>
        <v>2.4519805908203125</v>
      </c>
      <c r="AJ30" s="14">
        <f t="shared" si="5"/>
        <v>7.1835441589355469</v>
      </c>
      <c r="AK30" s="14">
        <f t="shared" si="6"/>
        <v>7.9237861633300781</v>
      </c>
      <c r="AL30" s="14">
        <f t="shared" si="7"/>
        <v>9.0189590454101562</v>
      </c>
      <c r="AM30" s="14">
        <f t="shared" si="19"/>
        <v>12.978251934051514</v>
      </c>
      <c r="AN30" s="14">
        <f t="shared" si="8"/>
        <v>14.192058563232422</v>
      </c>
      <c r="AO30" s="14">
        <f t="shared" si="9"/>
        <v>10.899454116821289</v>
      </c>
      <c r="AP30" s="14">
        <f t="shared" si="10"/>
        <v>11.176263809204102</v>
      </c>
      <c r="AQ30" s="14" t="e">
        <f t="shared" si="11"/>
        <v>#VALUE!</v>
      </c>
      <c r="AR30" s="14" t="e">
        <f t="shared" si="12"/>
        <v>#VALUE!</v>
      </c>
      <c r="AS30" s="14" t="e">
        <f t="shared" si="13"/>
        <v>#VALUE!</v>
      </c>
      <c r="AT30" s="14">
        <f t="shared" si="14"/>
        <v>6.9801998138427734</v>
      </c>
      <c r="AU30" s="14">
        <f t="shared" si="15"/>
        <v>3.6065044403076172</v>
      </c>
      <c r="AV30" s="14">
        <f t="shared" si="16"/>
        <v>5.4872074127197266</v>
      </c>
      <c r="AW30" s="14"/>
      <c r="AX30" s="4" t="s">
        <v>10</v>
      </c>
      <c r="AY30" s="15">
        <f t="shared" si="20"/>
        <v>4.0508233688022868</v>
      </c>
      <c r="AZ30" s="15">
        <f t="shared" si="20"/>
        <v>5.4716676024824071</v>
      </c>
      <c r="BA30" s="15">
        <f t="shared" si="20"/>
        <v>145.3658081356204</v>
      </c>
      <c r="BB30" s="15">
        <f t="shared" si="20"/>
        <v>242.82719009317191</v>
      </c>
      <c r="BC30" s="15">
        <f t="shared" si="20"/>
        <v>518.77280597905406</v>
      </c>
      <c r="BD30" s="15">
        <f t="shared" si="20"/>
        <v>8069.4349214281119</v>
      </c>
      <c r="BE30" s="15">
        <f t="shared" si="17"/>
        <v>18716.960669396896</v>
      </c>
      <c r="BF30" s="15">
        <f t="shared" si="17"/>
        <v>1910.1286804166248</v>
      </c>
      <c r="BG30" s="15">
        <f t="shared" si="17"/>
        <v>2314.1454181579311</v>
      </c>
      <c r="BH30" s="15" t="e">
        <f t="shared" si="17"/>
        <v>#VALUE!</v>
      </c>
      <c r="BI30" s="15" t="e">
        <f t="shared" si="17"/>
        <v>#VALUE!</v>
      </c>
      <c r="BJ30" s="15" t="e">
        <f t="shared" si="17"/>
        <v>#VALUE!</v>
      </c>
      <c r="BK30" s="15">
        <f t="shared" si="17"/>
        <v>126.25527137007725</v>
      </c>
      <c r="BL30" s="15">
        <f t="shared" si="17"/>
        <v>12.18052523965242</v>
      </c>
      <c r="BM30" s="15">
        <f t="shared" si="17"/>
        <v>44.855326647099091</v>
      </c>
    </row>
    <row r="31" spans="1:65" x14ac:dyDescent="0.3">
      <c r="A31" s="4" t="s">
        <v>11</v>
      </c>
      <c r="B31" s="5">
        <v>31.789962768554688</v>
      </c>
      <c r="C31" s="5">
        <v>28.871204376220703</v>
      </c>
      <c r="D31" s="6">
        <v>29.873054504394531</v>
      </c>
      <c r="E31" s="6">
        <v>31.703985214233398</v>
      </c>
      <c r="F31" s="6">
        <v>30.568206787109375</v>
      </c>
      <c r="G31" s="13">
        <v>25.689777374267578</v>
      </c>
      <c r="H31" s="5">
        <v>31.856901168823242</v>
      </c>
      <c r="I31" s="5">
        <v>33.50396728515625</v>
      </c>
      <c r="J31" s="5">
        <v>34.308158874511719</v>
      </c>
      <c r="K31" s="5">
        <v>36.663925170898437</v>
      </c>
      <c r="L31" s="5" t="s">
        <v>9</v>
      </c>
      <c r="M31" s="5" t="s">
        <v>9</v>
      </c>
      <c r="N31" s="5">
        <v>33.60333251953125</v>
      </c>
      <c r="O31" s="5">
        <v>30.841167449951172</v>
      </c>
      <c r="P31" s="5">
        <v>26.81147575378418</v>
      </c>
      <c r="R31">
        <f t="shared" si="18"/>
        <v>10.473667144775391</v>
      </c>
      <c r="S31">
        <f t="shared" si="2"/>
        <v>10.610382080078125</v>
      </c>
      <c r="T31">
        <f t="shared" si="2"/>
        <v>10.163549423217773</v>
      </c>
      <c r="U31">
        <f t="shared" si="2"/>
        <v>3.8151302337646484</v>
      </c>
      <c r="V31">
        <f t="shared" si="2"/>
        <v>3.9460334777832031</v>
      </c>
      <c r="W31">
        <f t="shared" si="2"/>
        <v>7.0406951904296875</v>
      </c>
      <c r="X31">
        <f t="shared" si="2"/>
        <v>-3.0025882720947266</v>
      </c>
      <c r="Y31">
        <f t="shared" si="2"/>
        <v>1.8877334594726563</v>
      </c>
      <c r="Z31">
        <f t="shared" si="2"/>
        <v>1.4224472045898437</v>
      </c>
      <c r="AA31">
        <f t="shared" si="2"/>
        <v>2.8125</v>
      </c>
      <c r="AB31" t="e">
        <f t="shared" si="2"/>
        <v>#VALUE!</v>
      </c>
      <c r="AC31" t="e">
        <f t="shared" si="2"/>
        <v>#VALUE!</v>
      </c>
      <c r="AD31">
        <f t="shared" si="2"/>
        <v>2.7071342468261719</v>
      </c>
      <c r="AE31">
        <f t="shared" si="2"/>
        <v>7.6222000122070313</v>
      </c>
      <c r="AF31">
        <f t="shared" si="2"/>
        <v>6.6683521270751953</v>
      </c>
      <c r="AH31" s="14">
        <f t="shared" si="3"/>
        <v>8.6902618408203125E-2</v>
      </c>
      <c r="AI31" s="14">
        <f t="shared" si="4"/>
        <v>-0.33847808837890625</v>
      </c>
      <c r="AJ31" s="14">
        <f t="shared" si="5"/>
        <v>1.4025306701660156</v>
      </c>
      <c r="AK31" s="14">
        <f t="shared" si="6"/>
        <v>4.0115489959716797</v>
      </c>
      <c r="AL31" s="14">
        <f t="shared" si="7"/>
        <v>3.6620750427246094</v>
      </c>
      <c r="AM31" s="14">
        <f t="shared" si="19"/>
        <v>7.5997405052185059</v>
      </c>
      <c r="AN31" s="14">
        <f t="shared" si="8"/>
        <v>10.991621017456055</v>
      </c>
      <c r="AO31" s="14">
        <f t="shared" si="9"/>
        <v>9.1548824310302734</v>
      </c>
      <c r="AP31" s="14">
        <f t="shared" si="10"/>
        <v>9.0218296051025391</v>
      </c>
      <c r="AQ31" s="14">
        <f t="shared" si="11"/>
        <v>5.9379215240478516</v>
      </c>
      <c r="AR31" s="14" t="e">
        <f t="shared" si="12"/>
        <v>#VALUE!</v>
      </c>
      <c r="AS31" s="14" t="e">
        <f t="shared" si="13"/>
        <v>#VALUE!</v>
      </c>
      <c r="AT31" s="14">
        <f t="shared" si="14"/>
        <v>5.4298229217529297</v>
      </c>
      <c r="AU31" s="14">
        <f t="shared" si="15"/>
        <v>5.3539905548095703</v>
      </c>
      <c r="AV31" s="14">
        <f t="shared" si="16"/>
        <v>3.2001094818115234</v>
      </c>
      <c r="AW31" s="14"/>
      <c r="AX31" s="4" t="s">
        <v>11</v>
      </c>
      <c r="AY31" s="15">
        <f t="shared" si="20"/>
        <v>1.0620874934080891</v>
      </c>
      <c r="AZ31" s="15">
        <f t="shared" si="20"/>
        <v>0.79087517310193822</v>
      </c>
      <c r="BA31" s="15">
        <f t="shared" si="20"/>
        <v>2.6436490526123984</v>
      </c>
      <c r="BB31" s="15">
        <f t="shared" si="20"/>
        <v>16.128596494577074</v>
      </c>
      <c r="BC31" s="15">
        <f t="shared" si="20"/>
        <v>12.658855260464824</v>
      </c>
      <c r="BD31" s="15">
        <f t="shared" si="20"/>
        <v>193.97682713660561</v>
      </c>
      <c r="BE31" s="15">
        <f t="shared" si="17"/>
        <v>2036.1399601888349</v>
      </c>
      <c r="BF31" s="15">
        <f t="shared" si="17"/>
        <v>570.02541378728256</v>
      </c>
      <c r="BG31" s="15">
        <f t="shared" si="17"/>
        <v>519.80604638082673</v>
      </c>
      <c r="BH31" s="15">
        <f t="shared" si="17"/>
        <v>61.304519192633123</v>
      </c>
      <c r="BI31" s="15" t="e">
        <f t="shared" si="17"/>
        <v>#VALUE!</v>
      </c>
      <c r="BJ31" s="15" t="e">
        <f t="shared" si="17"/>
        <v>#VALUE!</v>
      </c>
      <c r="BK31" s="15">
        <f t="shared" si="17"/>
        <v>43.106183226545483</v>
      </c>
      <c r="BL31" s="15">
        <f t="shared" si="17"/>
        <v>40.898911860244041</v>
      </c>
      <c r="BM31" s="15">
        <f t="shared" si="17"/>
        <v>9.1902842366966695</v>
      </c>
    </row>
    <row r="32" spans="1:65" x14ac:dyDescent="0.3">
      <c r="A32" s="4" t="s">
        <v>12</v>
      </c>
      <c r="B32" s="5">
        <v>25.654781341552734</v>
      </c>
      <c r="C32" s="5">
        <v>25.777275085449219</v>
      </c>
      <c r="D32" s="6">
        <v>28.815868377685547</v>
      </c>
      <c r="E32" s="6">
        <v>33.121532440185547</v>
      </c>
      <c r="F32" s="6">
        <v>35.46343994140625</v>
      </c>
      <c r="G32" s="13">
        <v>29.858993530273438</v>
      </c>
      <c r="H32" s="5" t="s">
        <v>9</v>
      </c>
      <c r="I32" s="5">
        <v>36.208396911621094</v>
      </c>
      <c r="J32" s="5" t="s">
        <v>9</v>
      </c>
      <c r="K32" s="5" t="s">
        <v>9</v>
      </c>
      <c r="L32" s="5" t="s">
        <v>9</v>
      </c>
      <c r="M32" s="5" t="s">
        <v>9</v>
      </c>
      <c r="N32" s="5" t="s">
        <v>9</v>
      </c>
      <c r="O32" s="5">
        <v>36.986286163330078</v>
      </c>
      <c r="P32" s="5">
        <v>32.909126281738281</v>
      </c>
      <c r="R32">
        <f t="shared" si="18"/>
        <v>4.3384857177734375</v>
      </c>
      <c r="S32">
        <f t="shared" si="2"/>
        <v>7.5164527893066406</v>
      </c>
      <c r="T32">
        <f t="shared" si="2"/>
        <v>9.1063632965087891</v>
      </c>
      <c r="U32">
        <f t="shared" si="2"/>
        <v>5.2326774597167969</v>
      </c>
      <c r="V32">
        <f t="shared" si="2"/>
        <v>8.8412666320800781</v>
      </c>
      <c r="W32">
        <f t="shared" si="2"/>
        <v>11.209911346435547</v>
      </c>
      <c r="X32" t="e">
        <f t="shared" si="2"/>
        <v>#VALUE!</v>
      </c>
      <c r="Y32">
        <f t="shared" si="2"/>
        <v>4.5921630859375</v>
      </c>
      <c r="Z32" t="e">
        <f t="shared" si="2"/>
        <v>#VALUE!</v>
      </c>
      <c r="AA32" t="e">
        <f t="shared" si="2"/>
        <v>#VALUE!</v>
      </c>
      <c r="AB32" t="e">
        <f t="shared" si="2"/>
        <v>#VALUE!</v>
      </c>
      <c r="AC32" t="e">
        <f t="shared" si="2"/>
        <v>#VALUE!</v>
      </c>
      <c r="AD32" t="e">
        <f t="shared" si="2"/>
        <v>#VALUE!</v>
      </c>
      <c r="AE32">
        <f t="shared" si="2"/>
        <v>13.767318725585937</v>
      </c>
      <c r="AF32">
        <f t="shared" si="2"/>
        <v>12.766002655029297</v>
      </c>
      <c r="AH32" s="14">
        <f t="shared" si="3"/>
        <v>-0.54766845703125</v>
      </c>
      <c r="AI32" s="14">
        <f t="shared" si="4"/>
        <v>-0.13710975646972656</v>
      </c>
      <c r="AJ32" s="14">
        <f t="shared" si="5"/>
        <v>-1.8603019714355469</v>
      </c>
      <c r="AK32" s="14">
        <f t="shared" si="6"/>
        <v>-1.8443412780761719</v>
      </c>
      <c r="AL32" s="14">
        <f t="shared" si="7"/>
        <v>-1.1614513397216797</v>
      </c>
      <c r="AM32" s="14">
        <f t="shared" si="19"/>
        <v>-1.4076752662658691</v>
      </c>
      <c r="AN32" s="14" t="e">
        <f t="shared" si="8"/>
        <v>#VALUE!</v>
      </c>
      <c r="AO32" s="14">
        <f t="shared" si="9"/>
        <v>-0.60205650329589844</v>
      </c>
      <c r="AP32" s="14" t="e">
        <f t="shared" si="10"/>
        <v>#VALUE!</v>
      </c>
      <c r="AQ32" s="14" t="e">
        <f t="shared" si="11"/>
        <v>#VALUE!</v>
      </c>
      <c r="AR32" s="14" t="e">
        <f t="shared" si="12"/>
        <v>#VALUE!</v>
      </c>
      <c r="AS32" s="14" t="e">
        <f t="shared" si="13"/>
        <v>#VALUE!</v>
      </c>
      <c r="AT32" s="14" t="e">
        <f t="shared" si="14"/>
        <v>#VALUE!</v>
      </c>
      <c r="AU32" s="14">
        <f t="shared" si="15"/>
        <v>-3.5656375885009766</v>
      </c>
      <c r="AV32" s="14">
        <f t="shared" si="16"/>
        <v>-4.7588577270507812</v>
      </c>
      <c r="AW32" s="14"/>
      <c r="AX32" s="4" t="s">
        <v>12</v>
      </c>
      <c r="AY32" s="15">
        <f t="shared" si="20"/>
        <v>0.68412485130218292</v>
      </c>
      <c r="AZ32" s="15">
        <f t="shared" si="20"/>
        <v>0.90933906902838513</v>
      </c>
      <c r="BA32" s="15">
        <f t="shared" si="20"/>
        <v>0.27541862488439123</v>
      </c>
      <c r="BB32" s="15">
        <f t="shared" si="20"/>
        <v>0.27848252821725544</v>
      </c>
      <c r="BC32" s="15">
        <f t="shared" si="20"/>
        <v>0.44706256778714465</v>
      </c>
      <c r="BD32" s="15">
        <f t="shared" si="20"/>
        <v>0.37691855778902306</v>
      </c>
      <c r="BE32" s="15" t="e">
        <f t="shared" si="17"/>
        <v>#VALUE!</v>
      </c>
      <c r="BF32" s="15">
        <f t="shared" si="17"/>
        <v>0.65881417283866262</v>
      </c>
      <c r="BG32" s="15" t="e">
        <f t="shared" si="17"/>
        <v>#VALUE!</v>
      </c>
      <c r="BH32" s="15" t="e">
        <f t="shared" si="17"/>
        <v>#VALUE!</v>
      </c>
      <c r="BI32" s="15" t="e">
        <f t="shared" si="17"/>
        <v>#VALUE!</v>
      </c>
      <c r="BJ32" s="15" t="e">
        <f t="shared" si="17"/>
        <v>#VALUE!</v>
      </c>
      <c r="BK32" s="15" t="e">
        <f t="shared" si="17"/>
        <v>#VALUE!</v>
      </c>
      <c r="BL32" s="15">
        <f t="shared" si="17"/>
        <v>8.4457093621636434E-2</v>
      </c>
      <c r="BM32" s="15">
        <f t="shared" si="17"/>
        <v>3.6935253072479593E-2</v>
      </c>
    </row>
    <row r="33" spans="1:65" x14ac:dyDescent="0.3">
      <c r="A33" s="4" t="s">
        <v>13</v>
      </c>
      <c r="B33" s="5">
        <v>25.954936981201172</v>
      </c>
      <c r="C33" s="5">
        <v>18.689632415771484</v>
      </c>
      <c r="D33" s="6">
        <v>26.947826385498047</v>
      </c>
      <c r="E33" s="6">
        <v>30.884334564208984</v>
      </c>
      <c r="F33" s="6">
        <v>26.635969161987305</v>
      </c>
      <c r="G33" s="13">
        <v>25.9930419921875</v>
      </c>
      <c r="H33" s="5">
        <v>36.980648040771484</v>
      </c>
      <c r="I33" s="5">
        <v>35.316707611083984</v>
      </c>
      <c r="J33" s="5">
        <v>35.766239166259766</v>
      </c>
      <c r="K33" s="5">
        <v>35.813163757324219</v>
      </c>
      <c r="L33" s="5" t="s">
        <v>9</v>
      </c>
      <c r="M33" s="5" t="s">
        <v>9</v>
      </c>
      <c r="N33" s="5" t="s">
        <v>9</v>
      </c>
      <c r="O33" s="5">
        <v>35.931610107421875</v>
      </c>
      <c r="P33" s="5">
        <v>29.856468200683594</v>
      </c>
      <c r="R33">
        <f t="shared" si="18"/>
        <v>4.638641357421875</v>
      </c>
      <c r="S33">
        <f t="shared" si="2"/>
        <v>0.42881011962890625</v>
      </c>
      <c r="T33">
        <f t="shared" si="2"/>
        <v>7.2383213043212891</v>
      </c>
      <c r="U33">
        <f t="shared" si="2"/>
        <v>2.9954795837402344</v>
      </c>
      <c r="V33">
        <f t="shared" si="2"/>
        <v>1.3795852661132813E-2</v>
      </c>
      <c r="W33">
        <f t="shared" si="2"/>
        <v>7.3439598083496094</v>
      </c>
      <c r="X33">
        <f t="shared" si="2"/>
        <v>2.1211585998535156</v>
      </c>
      <c r="Y33">
        <f t="shared" si="2"/>
        <v>3.7004737854003906</v>
      </c>
      <c r="Z33">
        <f t="shared" si="2"/>
        <v>2.8805274963378906</v>
      </c>
      <c r="AA33">
        <f t="shared" si="2"/>
        <v>1.9617385864257813</v>
      </c>
      <c r="AB33" t="e">
        <f t="shared" si="2"/>
        <v>#VALUE!</v>
      </c>
      <c r="AC33" t="e">
        <f t="shared" si="2"/>
        <v>#VALUE!</v>
      </c>
      <c r="AD33" t="e">
        <f t="shared" si="2"/>
        <v>#VALUE!</v>
      </c>
      <c r="AE33">
        <f t="shared" si="2"/>
        <v>12.712642669677734</v>
      </c>
      <c r="AF33">
        <f t="shared" si="2"/>
        <v>9.7133445739746094</v>
      </c>
      <c r="AH33" s="14">
        <f t="shared" si="3"/>
        <v>-9.9201202392578125E-3</v>
      </c>
      <c r="AI33" s="14">
        <f t="shared" si="4"/>
        <v>2.2092819213867188E-2</v>
      </c>
      <c r="AJ33" s="14">
        <f t="shared" si="5"/>
        <v>-0.40300750732421875</v>
      </c>
      <c r="AK33" s="14">
        <f t="shared" si="6"/>
        <v>0.89058303833007813</v>
      </c>
      <c r="AL33" s="14">
        <f t="shared" si="7"/>
        <v>7.2084426879882813E-2</v>
      </c>
      <c r="AM33" s="14">
        <f t="shared" si="19"/>
        <v>-2.6186280250549316</v>
      </c>
      <c r="AN33" s="14">
        <f t="shared" si="8"/>
        <v>-3.2426528930664062</v>
      </c>
      <c r="AO33" s="14">
        <f t="shared" si="9"/>
        <v>3.1287555694580078</v>
      </c>
      <c r="AP33" s="14">
        <f t="shared" si="10"/>
        <v>-0.9987335205078125</v>
      </c>
      <c r="AQ33" s="14">
        <f t="shared" si="11"/>
        <v>2.6858119964599609</v>
      </c>
      <c r="AR33" s="14" t="e">
        <f t="shared" si="12"/>
        <v>#VALUE!</v>
      </c>
      <c r="AS33" s="14" t="e">
        <f t="shared" si="13"/>
        <v>#VALUE!</v>
      </c>
      <c r="AT33" s="14" t="e">
        <f t="shared" si="14"/>
        <v>#VALUE!</v>
      </c>
      <c r="AU33" s="14">
        <f t="shared" si="15"/>
        <v>-4.8796634674072266</v>
      </c>
      <c r="AV33" s="14">
        <f t="shared" si="16"/>
        <v>-4.0328960418701172</v>
      </c>
      <c r="AW33" s="14"/>
      <c r="AX33" s="4" t="s">
        <v>13</v>
      </c>
      <c r="AY33" s="15">
        <f t="shared" si="20"/>
        <v>0.99314748293256039</v>
      </c>
      <c r="AZ33" s="15">
        <f t="shared" si="20"/>
        <v>1.0154314289619353</v>
      </c>
      <c r="BA33" s="15">
        <f t="shared" si="20"/>
        <v>0.7562800631918366</v>
      </c>
      <c r="BB33" s="15">
        <f t="shared" si="20"/>
        <v>1.8539252017478769</v>
      </c>
      <c r="BC33" s="15">
        <f t="shared" si="20"/>
        <v>1.051234425793055</v>
      </c>
      <c r="BD33" s="15">
        <f t="shared" si="20"/>
        <v>0.16282249936060095</v>
      </c>
      <c r="BE33" s="15">
        <f t="shared" si="17"/>
        <v>0.10564871367222951</v>
      </c>
      <c r="BF33" s="15">
        <f t="shared" si="17"/>
        <v>8.7468015957402141</v>
      </c>
      <c r="BG33" s="15">
        <f t="shared" si="17"/>
        <v>0.50043912105910293</v>
      </c>
      <c r="BH33" s="15">
        <f t="shared" si="17"/>
        <v>6.4344284159983314</v>
      </c>
      <c r="BI33" s="15" t="e">
        <f t="shared" si="17"/>
        <v>#VALUE!</v>
      </c>
      <c r="BJ33" s="15" t="e">
        <f t="shared" si="17"/>
        <v>#VALUE!</v>
      </c>
      <c r="BK33" s="15" t="e">
        <f t="shared" si="17"/>
        <v>#VALUE!</v>
      </c>
      <c r="BL33" s="15">
        <f t="shared" si="17"/>
        <v>3.3968387220645588E-2</v>
      </c>
      <c r="BM33" s="15">
        <f t="shared" si="17"/>
        <v>6.1091012355631101E-2</v>
      </c>
    </row>
    <row r="34" spans="1:65" x14ac:dyDescent="0.3">
      <c r="A34" s="4" t="s">
        <v>14</v>
      </c>
      <c r="B34" s="5">
        <v>24.952903747558594</v>
      </c>
      <c r="C34" s="5">
        <v>28.795228958129883</v>
      </c>
      <c r="D34" s="6">
        <v>27.645273208618164</v>
      </c>
      <c r="E34" s="6">
        <v>30.737369537353516</v>
      </c>
      <c r="F34" s="6">
        <v>35.038921356201172</v>
      </c>
      <c r="G34" s="13">
        <v>28.582805633544922</v>
      </c>
      <c r="H34" s="5">
        <v>36.956367492675781</v>
      </c>
      <c r="I34" s="5">
        <v>36.553604125976563</v>
      </c>
      <c r="J34" s="5">
        <v>36.397026062011719</v>
      </c>
      <c r="K34" s="5">
        <v>36.975231170654297</v>
      </c>
      <c r="L34" s="5" t="s">
        <v>9</v>
      </c>
      <c r="M34" s="5" t="s">
        <v>9</v>
      </c>
      <c r="N34" s="5" t="s">
        <v>9</v>
      </c>
      <c r="O34" s="5" t="s">
        <v>9</v>
      </c>
      <c r="P34" s="5" t="s">
        <v>9</v>
      </c>
      <c r="R34">
        <f t="shared" si="18"/>
        <v>3.6366081237792969</v>
      </c>
      <c r="S34">
        <f t="shared" si="2"/>
        <v>10.534406661987305</v>
      </c>
      <c r="T34">
        <f t="shared" si="2"/>
        <v>7.9357681274414062</v>
      </c>
      <c r="U34">
        <f t="shared" si="2"/>
        <v>2.8485145568847656</v>
      </c>
      <c r="V34">
        <f t="shared" si="2"/>
        <v>8.416748046875</v>
      </c>
      <c r="W34">
        <f t="shared" si="2"/>
        <v>9.9337234497070312</v>
      </c>
      <c r="X34">
        <f t="shared" si="2"/>
        <v>2.0968780517578125</v>
      </c>
      <c r="Y34">
        <f t="shared" si="2"/>
        <v>4.9373703002929687</v>
      </c>
      <c r="Z34">
        <f t="shared" si="2"/>
        <v>3.5113143920898438</v>
      </c>
      <c r="AA34">
        <f t="shared" si="2"/>
        <v>3.1238059997558594</v>
      </c>
      <c r="AB34" t="e">
        <f t="shared" si="2"/>
        <v>#VALUE!</v>
      </c>
      <c r="AC34" t="e">
        <f t="shared" si="2"/>
        <v>#VALUE!</v>
      </c>
      <c r="AD34" t="e">
        <f t="shared" si="2"/>
        <v>#VALUE!</v>
      </c>
      <c r="AE34" t="e">
        <f t="shared" si="2"/>
        <v>#VALUE!</v>
      </c>
      <c r="AF34" t="e">
        <f t="shared" si="2"/>
        <v>#VALUE!</v>
      </c>
      <c r="AH34" s="14">
        <f t="shared" si="3"/>
        <v>0.14596176147460938</v>
      </c>
      <c r="AI34" s="14">
        <f t="shared" si="4"/>
        <v>-0.11745834350585938</v>
      </c>
      <c r="AJ34" s="14">
        <f t="shared" si="5"/>
        <v>-1.6569347381591797</v>
      </c>
      <c r="AK34" s="14">
        <f t="shared" si="6"/>
        <v>-0.68888473510742188</v>
      </c>
      <c r="AL34" s="14">
        <f t="shared" si="7"/>
        <v>0.29840087890625</v>
      </c>
      <c r="AM34" s="14">
        <f t="shared" si="19"/>
        <v>0.80960988998413086</v>
      </c>
      <c r="AN34" s="14">
        <f t="shared" si="8"/>
        <v>5.3079071044921875</v>
      </c>
      <c r="AO34" s="14">
        <f t="shared" si="9"/>
        <v>0.37331008911132813</v>
      </c>
      <c r="AP34" s="14">
        <f t="shared" si="10"/>
        <v>2.4428462982177734</v>
      </c>
      <c r="AQ34" s="14">
        <f t="shared" si="11"/>
        <v>1.9487400054931641</v>
      </c>
      <c r="AR34" s="14" t="e">
        <f t="shared" si="12"/>
        <v>#VALUE!</v>
      </c>
      <c r="AS34" s="14" t="e">
        <f t="shared" si="13"/>
        <v>#VALUE!</v>
      </c>
      <c r="AT34" s="14" t="e">
        <f t="shared" si="14"/>
        <v>#VALUE!</v>
      </c>
      <c r="AU34" s="14" t="e">
        <f t="shared" si="15"/>
        <v>#VALUE!</v>
      </c>
      <c r="AV34" s="14" t="e">
        <f t="shared" si="16"/>
        <v>#VALUE!</v>
      </c>
      <c r="AW34" s="14"/>
      <c r="AX34" s="4" t="s">
        <v>14</v>
      </c>
      <c r="AY34" s="15">
        <f t="shared" si="20"/>
        <v>1.1064680258503992</v>
      </c>
      <c r="AZ34" s="15">
        <f t="shared" si="20"/>
        <v>0.92181021273537322</v>
      </c>
      <c r="BA34" s="15">
        <f t="shared" si="20"/>
        <v>0.31711219441357669</v>
      </c>
      <c r="BB34" s="15">
        <f t="shared" si="20"/>
        <v>0.62033320873164277</v>
      </c>
      <c r="BC34" s="15">
        <f t="shared" si="20"/>
        <v>1.2297805365438412</v>
      </c>
      <c r="BD34" s="15">
        <f t="shared" si="20"/>
        <v>1.7527374319354239</v>
      </c>
      <c r="BE34" s="15">
        <f t="shared" si="17"/>
        <v>39.613138524414026</v>
      </c>
      <c r="BF34" s="15">
        <f t="shared" si="17"/>
        <v>1.2953213819371272</v>
      </c>
      <c r="BG34" s="15">
        <f t="shared" si="17"/>
        <v>5.4371336756554856</v>
      </c>
      <c r="BH34" s="15">
        <f t="shared" si="17"/>
        <v>3.8603723418815443</v>
      </c>
      <c r="BI34" s="15" t="e">
        <f t="shared" si="17"/>
        <v>#VALUE!</v>
      </c>
      <c r="BJ34" s="15" t="e">
        <f t="shared" si="17"/>
        <v>#VALUE!</v>
      </c>
      <c r="BK34" s="15" t="e">
        <f t="shared" si="17"/>
        <v>#VALUE!</v>
      </c>
      <c r="BL34" s="15" t="e">
        <f t="shared" si="17"/>
        <v>#VALUE!</v>
      </c>
      <c r="BM34" s="15" t="e">
        <f t="shared" si="17"/>
        <v>#VALUE!</v>
      </c>
    </row>
    <row r="35" spans="1:65" x14ac:dyDescent="0.3">
      <c r="A35" s="4" t="s">
        <v>15</v>
      </c>
      <c r="B35" s="5">
        <v>25.68287467956543</v>
      </c>
      <c r="C35" s="5">
        <v>25.436973571777344</v>
      </c>
      <c r="D35" s="6">
        <v>26.985466003417969</v>
      </c>
      <c r="E35" s="6">
        <v>32.82159423828125</v>
      </c>
      <c r="F35" s="6">
        <v>35.936363220214844</v>
      </c>
      <c r="G35" s="13">
        <v>29.518844604492187</v>
      </c>
      <c r="H35" s="5">
        <v>36.2366943359375</v>
      </c>
      <c r="I35" s="5">
        <v>36.687187194824219</v>
      </c>
      <c r="J35" s="5" t="s">
        <v>9</v>
      </c>
      <c r="K35" s="5" t="s">
        <v>9</v>
      </c>
      <c r="L35" s="5" t="s">
        <v>9</v>
      </c>
      <c r="M35" s="5" t="s">
        <v>9</v>
      </c>
      <c r="N35" s="5" t="s">
        <v>9</v>
      </c>
      <c r="O35" s="5" t="s">
        <v>9</v>
      </c>
      <c r="P35" s="5" t="s">
        <v>9</v>
      </c>
      <c r="R35">
        <f t="shared" si="18"/>
        <v>4.3665790557861328</v>
      </c>
      <c r="S35">
        <f t="shared" si="2"/>
        <v>7.1761512756347656</v>
      </c>
      <c r="T35">
        <f t="shared" si="2"/>
        <v>7.2759609222412109</v>
      </c>
      <c r="U35">
        <f t="shared" si="2"/>
        <v>4.9327392578125</v>
      </c>
      <c r="V35">
        <f t="shared" si="2"/>
        <v>9.3141899108886719</v>
      </c>
      <c r="W35">
        <f t="shared" si="2"/>
        <v>10.869762420654297</v>
      </c>
      <c r="X35">
        <f t="shared" si="2"/>
        <v>1.3772048950195313</v>
      </c>
      <c r="Y35">
        <f t="shared" si="2"/>
        <v>5.070953369140625</v>
      </c>
      <c r="Z35" t="e">
        <f t="shared" si="2"/>
        <v>#VALUE!</v>
      </c>
      <c r="AA35" t="e">
        <f t="shared" si="2"/>
        <v>#VALUE!</v>
      </c>
      <c r="AB35" t="e">
        <f t="shared" si="2"/>
        <v>#VALUE!</v>
      </c>
      <c r="AC35" t="e">
        <f t="shared" si="2"/>
        <v>#VALUE!</v>
      </c>
      <c r="AD35" t="e">
        <f t="shared" si="2"/>
        <v>#VALUE!</v>
      </c>
      <c r="AE35" t="e">
        <f t="shared" si="2"/>
        <v>#VALUE!</v>
      </c>
      <c r="AF35" t="e">
        <f t="shared" si="2"/>
        <v>#VALUE!</v>
      </c>
      <c r="AH35" s="14">
        <f t="shared" si="3"/>
        <v>0.47579383850097656</v>
      </c>
      <c r="AI35" s="14">
        <f t="shared" si="4"/>
        <v>0.18662643432617188</v>
      </c>
      <c r="AJ35" s="14">
        <f t="shared" si="5"/>
        <v>-1.6719818115234375</v>
      </c>
      <c r="AK35" s="14">
        <f t="shared" si="6"/>
        <v>-0.749298095703125</v>
      </c>
      <c r="AL35" s="14">
        <f t="shared" si="7"/>
        <v>-1.2502937316894531</v>
      </c>
      <c r="AM35" s="14">
        <f t="shared" si="19"/>
        <v>-1.0773930549621582</v>
      </c>
      <c r="AN35" s="14">
        <f t="shared" si="8"/>
        <v>1.3883094787597656</v>
      </c>
      <c r="AO35" s="14">
        <f t="shared" si="9"/>
        <v>-0.78282928466796875</v>
      </c>
      <c r="AP35" s="14" t="e">
        <f t="shared" si="10"/>
        <v>#VALUE!</v>
      </c>
      <c r="AQ35" s="14" t="e">
        <f t="shared" si="11"/>
        <v>#VALUE!</v>
      </c>
      <c r="AR35" s="14" t="e">
        <f t="shared" si="12"/>
        <v>#VALUE!</v>
      </c>
      <c r="AS35" s="14" t="e">
        <f t="shared" si="13"/>
        <v>#VALUE!</v>
      </c>
      <c r="AT35" s="14" t="e">
        <f t="shared" si="14"/>
        <v>#VALUE!</v>
      </c>
      <c r="AU35" s="14" t="e">
        <f t="shared" si="15"/>
        <v>#VALUE!</v>
      </c>
      <c r="AV35" s="14" t="e">
        <f t="shared" si="16"/>
        <v>#VALUE!</v>
      </c>
      <c r="AW35" s="14"/>
      <c r="AX35" s="4" t="s">
        <v>15</v>
      </c>
      <c r="AY35" s="15">
        <f t="shared" si="20"/>
        <v>1.39068322851268</v>
      </c>
      <c r="AZ35" s="15">
        <f t="shared" si="20"/>
        <v>1.138099296046029</v>
      </c>
      <c r="BA35" s="15">
        <f t="shared" si="20"/>
        <v>0.31382195424049797</v>
      </c>
      <c r="BB35" s="15">
        <f t="shared" si="20"/>
        <v>0.59489291618280893</v>
      </c>
      <c r="BC35" s="15">
        <f t="shared" si="20"/>
        <v>0.42036261338305908</v>
      </c>
      <c r="BD35" s="15">
        <f t="shared" si="20"/>
        <v>0.473884357580586</v>
      </c>
      <c r="BE35" s="15">
        <f t="shared" si="17"/>
        <v>2.6177176206262875</v>
      </c>
      <c r="BF35" s="15">
        <f t="shared" si="17"/>
        <v>0.58122582663673494</v>
      </c>
      <c r="BG35" s="15" t="e">
        <f t="shared" si="17"/>
        <v>#VALUE!</v>
      </c>
      <c r="BH35" s="15" t="e">
        <f t="shared" si="17"/>
        <v>#VALUE!</v>
      </c>
      <c r="BI35" s="15" t="e">
        <f t="shared" si="17"/>
        <v>#VALUE!</v>
      </c>
      <c r="BJ35" s="15" t="e">
        <f t="shared" si="17"/>
        <v>#VALUE!</v>
      </c>
      <c r="BK35" s="15" t="e">
        <f t="shared" si="17"/>
        <v>#VALUE!</v>
      </c>
      <c r="BL35" s="15" t="e">
        <f t="shared" si="17"/>
        <v>#VALUE!</v>
      </c>
      <c r="BM35" s="15" t="e">
        <f t="shared" si="17"/>
        <v>#VALUE!</v>
      </c>
    </row>
    <row r="36" spans="1:65" x14ac:dyDescent="0.3">
      <c r="A36" s="4" t="s">
        <v>16</v>
      </c>
      <c r="B36" s="5">
        <v>28.417152404785156</v>
      </c>
      <c r="C36" s="5">
        <v>29.907573699951172</v>
      </c>
      <c r="D36" s="6">
        <v>31.943599700927734</v>
      </c>
      <c r="E36" s="6">
        <v>34.776878356933594</v>
      </c>
      <c r="F36" s="6">
        <v>35.934005737304688</v>
      </c>
      <c r="G36" s="13">
        <v>30.713077545166016</v>
      </c>
      <c r="H36" s="5">
        <v>36.995521545410156</v>
      </c>
      <c r="I36" s="5">
        <v>37.031528472900391</v>
      </c>
      <c r="J36" s="5" t="s">
        <v>9</v>
      </c>
      <c r="K36" s="5" t="s">
        <v>9</v>
      </c>
      <c r="L36" s="5" t="s">
        <v>9</v>
      </c>
      <c r="M36" s="5" t="s">
        <v>9</v>
      </c>
      <c r="N36" s="5" t="s">
        <v>9</v>
      </c>
      <c r="O36" s="5" t="s">
        <v>9</v>
      </c>
      <c r="P36" s="5" t="s">
        <v>9</v>
      </c>
      <c r="R36">
        <f t="shared" si="18"/>
        <v>7.1008567810058594</v>
      </c>
      <c r="S36">
        <f t="shared" si="2"/>
        <v>11.646751403808594</v>
      </c>
      <c r="T36">
        <f t="shared" si="2"/>
        <v>12.234094619750977</v>
      </c>
      <c r="U36">
        <f t="shared" si="2"/>
        <v>6.8880233764648437</v>
      </c>
      <c r="V36">
        <f t="shared" si="2"/>
        <v>9.3118324279785156</v>
      </c>
      <c r="W36">
        <f t="shared" si="2"/>
        <v>12.063995361328125</v>
      </c>
      <c r="X36">
        <f t="shared" si="2"/>
        <v>2.1360321044921875</v>
      </c>
      <c r="Y36">
        <f t="shared" si="2"/>
        <v>5.4152946472167969</v>
      </c>
      <c r="Z36" t="e">
        <f t="shared" si="2"/>
        <v>#VALUE!</v>
      </c>
      <c r="AA36" t="e">
        <f t="shared" si="2"/>
        <v>#VALUE!</v>
      </c>
      <c r="AB36" t="e">
        <f t="shared" si="2"/>
        <v>#VALUE!</v>
      </c>
      <c r="AC36" t="e">
        <f t="shared" si="2"/>
        <v>#VALUE!</v>
      </c>
      <c r="AD36" t="e">
        <f t="shared" si="2"/>
        <v>#VALUE!</v>
      </c>
      <c r="AE36" t="e">
        <f t="shared" si="2"/>
        <v>#VALUE!</v>
      </c>
      <c r="AF36" t="e">
        <f t="shared" si="2"/>
        <v>#VALUE!</v>
      </c>
      <c r="AH36" s="14">
        <f t="shared" si="3"/>
        <v>0.813751220703125</v>
      </c>
      <c r="AI36" s="14">
        <f t="shared" si="4"/>
        <v>0.15700531005859375</v>
      </c>
      <c r="AJ36" s="14">
        <f t="shared" si="5"/>
        <v>-4.4071121215820313</v>
      </c>
      <c r="AK36" s="14">
        <f t="shared" si="6"/>
        <v>-0.44858932495117188</v>
      </c>
      <c r="AL36" s="14">
        <f t="shared" si="7"/>
        <v>0.50682449340820313</v>
      </c>
      <c r="AM36" s="14">
        <f t="shared" si="19"/>
        <v>0.7821345329284668</v>
      </c>
      <c r="AN36" s="14">
        <f t="shared" si="8"/>
        <v>6.4967002868652344</v>
      </c>
      <c r="AO36" s="14">
        <f t="shared" si="9"/>
        <v>2.1358451843261719</v>
      </c>
      <c r="AP36" s="14" t="e">
        <f t="shared" si="10"/>
        <v>#VALUE!</v>
      </c>
      <c r="AQ36" s="14" t="e">
        <f t="shared" si="11"/>
        <v>#VALUE!</v>
      </c>
      <c r="AR36" s="14" t="e">
        <f t="shared" si="12"/>
        <v>#VALUE!</v>
      </c>
      <c r="AS36" s="14" t="e">
        <f t="shared" si="13"/>
        <v>#VALUE!</v>
      </c>
      <c r="AT36" s="14" t="e">
        <f t="shared" si="14"/>
        <v>#VALUE!</v>
      </c>
      <c r="AU36" s="14" t="e">
        <f t="shared" si="15"/>
        <v>#VALUE!</v>
      </c>
      <c r="AV36" s="14" t="e">
        <f t="shared" si="16"/>
        <v>#VALUE!</v>
      </c>
      <c r="AW36" s="14"/>
      <c r="AX36" s="4" t="s">
        <v>16</v>
      </c>
      <c r="AY36" s="15">
        <f t="shared" si="20"/>
        <v>1.7577759836224678</v>
      </c>
      <c r="AZ36" s="15">
        <f t="shared" si="20"/>
        <v>1.1149703225380518</v>
      </c>
      <c r="BA36" s="15">
        <f t="shared" si="20"/>
        <v>4.7133214213487373E-2</v>
      </c>
      <c r="BB36" s="15">
        <f t="shared" si="20"/>
        <v>0.73275899351503115</v>
      </c>
      <c r="BC36" s="15">
        <f t="shared" si="20"/>
        <v>1.4209191751503392</v>
      </c>
      <c r="BD36" s="15">
        <f t="shared" si="20"/>
        <v>1.7196733264731319</v>
      </c>
      <c r="BE36" s="15">
        <f t="shared" si="17"/>
        <v>90.302892026680155</v>
      </c>
      <c r="BF36" s="15">
        <f t="shared" si="17"/>
        <v>4.3949452232196631</v>
      </c>
      <c r="BG36" s="15" t="e">
        <f t="shared" si="17"/>
        <v>#VALUE!</v>
      </c>
      <c r="BH36" s="15" t="e">
        <f t="shared" si="17"/>
        <v>#VALUE!</v>
      </c>
      <c r="BI36" s="15" t="e">
        <f t="shared" si="17"/>
        <v>#VALUE!</v>
      </c>
      <c r="BJ36" s="15" t="e">
        <f t="shared" si="17"/>
        <v>#VALUE!</v>
      </c>
      <c r="BK36" s="15" t="e">
        <f t="shared" si="17"/>
        <v>#VALUE!</v>
      </c>
      <c r="BL36" s="15" t="e">
        <f t="shared" si="17"/>
        <v>#VALUE!</v>
      </c>
      <c r="BM36" s="15" t="e">
        <f t="shared" si="17"/>
        <v>#VALUE!</v>
      </c>
    </row>
    <row r="37" spans="1:65" x14ac:dyDescent="0.3">
      <c r="A37" s="4" t="s">
        <v>17</v>
      </c>
      <c r="B37" s="5">
        <v>25.931936264038086</v>
      </c>
      <c r="C37" s="5">
        <v>21.506332397460938</v>
      </c>
      <c r="D37" s="6">
        <v>27.895999908447266</v>
      </c>
      <c r="E37" s="6">
        <v>30.795093536376953</v>
      </c>
      <c r="F37" s="6">
        <v>28.928926467895508</v>
      </c>
      <c r="G37" s="13">
        <v>28.527114868164063</v>
      </c>
      <c r="H37" s="5">
        <v>36.316455841064453</v>
      </c>
      <c r="I37" s="5">
        <v>36.945541381835937</v>
      </c>
      <c r="J37" s="5">
        <v>36.486717224121094</v>
      </c>
      <c r="K37" s="5">
        <v>36.905380249023438</v>
      </c>
      <c r="L37" s="5" t="s">
        <v>9</v>
      </c>
      <c r="M37" s="5" t="s">
        <v>9</v>
      </c>
      <c r="N37" s="5">
        <v>35.995738983154297</v>
      </c>
      <c r="O37" s="5">
        <v>36.251789093017578</v>
      </c>
      <c r="P37" s="5">
        <v>30.959999084472656</v>
      </c>
      <c r="R37">
        <f t="shared" si="18"/>
        <v>4.6156406402587891</v>
      </c>
      <c r="S37">
        <f t="shared" si="2"/>
        <v>3.2455101013183594</v>
      </c>
      <c r="T37">
        <f t="shared" si="2"/>
        <v>8.1864948272705078</v>
      </c>
      <c r="U37">
        <f t="shared" si="2"/>
        <v>2.9062385559082031</v>
      </c>
      <c r="V37">
        <f t="shared" si="2"/>
        <v>2.3067531585693359</v>
      </c>
      <c r="W37">
        <f t="shared" si="2"/>
        <v>9.8780326843261719</v>
      </c>
      <c r="X37">
        <f t="shared" si="2"/>
        <v>1.4569664001464844</v>
      </c>
      <c r="Y37">
        <f t="shared" si="2"/>
        <v>5.3293075561523437</v>
      </c>
      <c r="Z37">
        <f t="shared" si="2"/>
        <v>3.6010055541992187</v>
      </c>
      <c r="AA37">
        <f t="shared" si="2"/>
        <v>3.053955078125</v>
      </c>
      <c r="AB37" t="e">
        <f t="shared" si="2"/>
        <v>#VALUE!</v>
      </c>
      <c r="AC37" t="e">
        <f t="shared" si="2"/>
        <v>#VALUE!</v>
      </c>
      <c r="AD37">
        <f t="shared" si="2"/>
        <v>5.0995407104492187</v>
      </c>
      <c r="AE37">
        <f t="shared" si="2"/>
        <v>13.032821655273437</v>
      </c>
      <c r="AF37">
        <f t="shared" si="2"/>
        <v>10.816875457763672</v>
      </c>
      <c r="AH37" s="14">
        <f t="shared" si="3"/>
        <v>-0.35102081298828125</v>
      </c>
      <c r="AI37" s="14">
        <f t="shared" si="4"/>
        <v>0.1324005126953125</v>
      </c>
      <c r="AJ37" s="14">
        <f t="shared" si="5"/>
        <v>-1.3323440551757813</v>
      </c>
      <c r="AK37" s="14">
        <f t="shared" si="6"/>
        <v>-1.1740531921386719</v>
      </c>
      <c r="AL37" s="14">
        <f t="shared" si="7"/>
        <v>-0.37343215942382813</v>
      </c>
      <c r="AM37" s="14">
        <f t="shared" si="19"/>
        <v>-2.1158719062805176</v>
      </c>
      <c r="AN37" s="14">
        <f t="shared" si="8"/>
        <v>-2.4396896362304688E-2</v>
      </c>
      <c r="AO37" s="14">
        <f t="shared" si="9"/>
        <v>-0.79299736022949219</v>
      </c>
      <c r="AP37" s="14">
        <f t="shared" si="10"/>
        <v>-0.46631050109863281</v>
      </c>
      <c r="AQ37" s="14">
        <f t="shared" si="11"/>
        <v>-2.2979793548583984</v>
      </c>
      <c r="AR37" s="14" t="e">
        <f t="shared" si="12"/>
        <v>#VALUE!</v>
      </c>
      <c r="AS37" s="14" t="e">
        <f t="shared" si="13"/>
        <v>#VALUE!</v>
      </c>
      <c r="AT37" s="14">
        <f t="shared" si="14"/>
        <v>-5.8102016448974609</v>
      </c>
      <c r="AU37" s="14">
        <f t="shared" si="15"/>
        <v>-4.8884334564208984</v>
      </c>
      <c r="AV37" s="14">
        <f t="shared" si="16"/>
        <v>-4.3025360107421875</v>
      </c>
      <c r="AW37" s="14"/>
      <c r="AX37" s="4" t="s">
        <v>17</v>
      </c>
      <c r="AY37" s="15">
        <f t="shared" si="20"/>
        <v>0.78402914322582673</v>
      </c>
      <c r="AZ37" s="15">
        <f t="shared" si="20"/>
        <v>1.0961160216353141</v>
      </c>
      <c r="BA37" s="15">
        <f t="shared" si="20"/>
        <v>0.39712248263719446</v>
      </c>
      <c r="BB37" s="15">
        <f t="shared" si="20"/>
        <v>0.44317450946048464</v>
      </c>
      <c r="BC37" s="15">
        <f t="shared" si="20"/>
        <v>0.77194386260439873</v>
      </c>
      <c r="BD37" s="15">
        <f t="shared" si="20"/>
        <v>0.23070610614184464</v>
      </c>
      <c r="BE37" s="15">
        <f t="shared" si="17"/>
        <v>0.98323154235083676</v>
      </c>
      <c r="BF37" s="15">
        <f t="shared" si="17"/>
        <v>0.5771437647859593</v>
      </c>
      <c r="BG37" s="15">
        <f t="shared" si="17"/>
        <v>0.723813288185576</v>
      </c>
      <c r="BH37" s="15">
        <f t="shared" si="17"/>
        <v>0.20334770944267902</v>
      </c>
      <c r="BI37" s="15" t="e">
        <f t="shared" si="17"/>
        <v>#VALUE!</v>
      </c>
      <c r="BJ37" s="15" t="e">
        <f t="shared" si="17"/>
        <v>#VALUE!</v>
      </c>
      <c r="BK37" s="15">
        <f t="shared" si="17"/>
        <v>1.7821941920801818E-2</v>
      </c>
      <c r="BL37" s="15">
        <f t="shared" si="17"/>
        <v>3.3762523370084743E-2</v>
      </c>
      <c r="BM37" s="15">
        <f t="shared" si="17"/>
        <v>5.0676615622818555E-2</v>
      </c>
    </row>
    <row r="38" spans="1:65" x14ac:dyDescent="0.3">
      <c r="A38" s="4" t="s">
        <v>18</v>
      </c>
      <c r="B38" s="5">
        <v>24.866180419921875</v>
      </c>
      <c r="C38" s="5">
        <v>25.386384963989258</v>
      </c>
      <c r="D38" s="6">
        <v>27.810947418212891</v>
      </c>
      <c r="E38" s="6">
        <v>31.948314666748047</v>
      </c>
      <c r="F38" s="6">
        <v>35.52197265625</v>
      </c>
      <c r="G38" s="13">
        <v>28.90838623046875</v>
      </c>
      <c r="H38" s="5">
        <v>36.962200164794922</v>
      </c>
      <c r="I38" s="5">
        <v>36.526290893554688</v>
      </c>
      <c r="J38" s="5">
        <v>36.834297180175781</v>
      </c>
      <c r="K38" s="5">
        <v>36.97113037109375</v>
      </c>
      <c r="L38" s="5" t="s">
        <v>9</v>
      </c>
      <c r="M38" s="5" t="s">
        <v>9</v>
      </c>
      <c r="N38" s="5" t="s">
        <v>9</v>
      </c>
      <c r="O38" s="5" t="s">
        <v>9</v>
      </c>
      <c r="P38" s="5">
        <v>37.030319213867187</v>
      </c>
      <c r="R38">
        <f t="shared" si="18"/>
        <v>3.5498847961425781</v>
      </c>
      <c r="S38">
        <f t="shared" si="2"/>
        <v>7.1255626678466797</v>
      </c>
      <c r="T38">
        <f t="shared" si="2"/>
        <v>8.1014423370361328</v>
      </c>
      <c r="U38">
        <f t="shared" si="2"/>
        <v>4.0594596862792969</v>
      </c>
      <c r="V38">
        <f t="shared" si="2"/>
        <v>8.8997993469238281</v>
      </c>
      <c r="W38">
        <f t="shared" si="2"/>
        <v>10.259304046630859</v>
      </c>
      <c r="X38">
        <f t="shared" si="2"/>
        <v>2.1027107238769531</v>
      </c>
      <c r="Y38">
        <f t="shared" si="2"/>
        <v>4.9100570678710938</v>
      </c>
      <c r="Z38">
        <f t="shared" si="2"/>
        <v>3.9485855102539062</v>
      </c>
      <c r="AA38">
        <f t="shared" si="2"/>
        <v>3.1197052001953125</v>
      </c>
      <c r="AB38" t="e">
        <f t="shared" si="2"/>
        <v>#VALUE!</v>
      </c>
      <c r="AC38" t="e">
        <f t="shared" si="2"/>
        <v>#VALUE!</v>
      </c>
      <c r="AD38" t="e">
        <f t="shared" si="2"/>
        <v>#VALUE!</v>
      </c>
      <c r="AE38" t="e">
        <f t="shared" si="2"/>
        <v>#VALUE!</v>
      </c>
      <c r="AF38">
        <f t="shared" si="2"/>
        <v>16.887195587158203</v>
      </c>
      <c r="AH38" s="14">
        <f t="shared" si="3"/>
        <v>0.2822113037109375</v>
      </c>
      <c r="AI38" s="14">
        <f t="shared" si="4"/>
        <v>0.16879081726074219</v>
      </c>
      <c r="AJ38" s="14">
        <f t="shared" si="5"/>
        <v>-1.1794891357421875</v>
      </c>
      <c r="AK38" s="14">
        <f t="shared" si="6"/>
        <v>-0.64474868774414063</v>
      </c>
      <c r="AL38" s="14">
        <f t="shared" si="7"/>
        <v>-1.4513435363769531</v>
      </c>
      <c r="AM38" s="14">
        <f t="shared" si="19"/>
        <v>-0.58265924453735352</v>
      </c>
      <c r="AN38" s="14">
        <f t="shared" si="8"/>
        <v>3.4528427124023437</v>
      </c>
      <c r="AO38" s="14">
        <f t="shared" si="9"/>
        <v>1.3915195465087891</v>
      </c>
      <c r="AP38" s="14">
        <f t="shared" si="10"/>
        <v>-0.46949195861816406</v>
      </c>
      <c r="AQ38" s="14">
        <f t="shared" si="11"/>
        <v>2.4959735870361328</v>
      </c>
      <c r="AR38" s="14" t="e">
        <f t="shared" si="12"/>
        <v>#VALUE!</v>
      </c>
      <c r="AS38" s="14" t="e">
        <f t="shared" si="13"/>
        <v>#VALUE!</v>
      </c>
      <c r="AT38" s="14" t="e">
        <f t="shared" si="14"/>
        <v>#VALUE!</v>
      </c>
      <c r="AU38" s="14" t="e">
        <f t="shared" si="15"/>
        <v>#VALUE!</v>
      </c>
      <c r="AV38" s="14">
        <f t="shared" si="16"/>
        <v>-11.911628723144531</v>
      </c>
      <c r="AW38" s="14"/>
      <c r="AX38" s="4" t="s">
        <v>18</v>
      </c>
      <c r="AY38" s="15">
        <f t="shared" si="20"/>
        <v>1.2160573794633569</v>
      </c>
      <c r="AZ38" s="15">
        <f t="shared" si="20"/>
        <v>1.1241159214189722</v>
      </c>
      <c r="BA38" s="15">
        <f t="shared" si="20"/>
        <v>0.44150781020290603</v>
      </c>
      <c r="BB38" s="15">
        <f t="shared" si="20"/>
        <v>0.6396041976719653</v>
      </c>
      <c r="BC38" s="15">
        <f t="shared" si="20"/>
        <v>0.36568071845039629</v>
      </c>
      <c r="BD38" s="15">
        <f t="shared" si="20"/>
        <v>0.6677318470715734</v>
      </c>
      <c r="BE38" s="15">
        <f t="shared" si="17"/>
        <v>10.949876646274417</v>
      </c>
      <c r="BF38" s="15">
        <f t="shared" si="17"/>
        <v>2.6235486564383543</v>
      </c>
      <c r="BG38" s="15">
        <f t="shared" si="17"/>
        <v>0.7222188805242562</v>
      </c>
      <c r="BH38" s="15">
        <f t="shared" si="17"/>
        <v>5.6410885635397561</v>
      </c>
      <c r="BI38" s="15" t="e">
        <f t="shared" si="17"/>
        <v>#VALUE!</v>
      </c>
      <c r="BJ38" s="15" t="e">
        <f t="shared" si="17"/>
        <v>#VALUE!</v>
      </c>
      <c r="BK38" s="15" t="e">
        <f t="shared" si="17"/>
        <v>#VALUE!</v>
      </c>
      <c r="BL38" s="15" t="e">
        <f t="shared" si="17"/>
        <v>#VALUE!</v>
      </c>
      <c r="BM38" s="15">
        <f t="shared" si="17"/>
        <v>2.5956280401244708E-4</v>
      </c>
    </row>
    <row r="39" spans="1:65" x14ac:dyDescent="0.3">
      <c r="A39" s="4" t="s">
        <v>19</v>
      </c>
      <c r="B39" s="5">
        <v>17.938968658447266</v>
      </c>
      <c r="C39" s="5">
        <v>18.939056396484375</v>
      </c>
      <c r="D39" s="6">
        <v>19.594699859619141</v>
      </c>
      <c r="E39" s="6">
        <v>23.529289245605469</v>
      </c>
      <c r="F39" s="6">
        <v>27.305919647216797</v>
      </c>
      <c r="G39" s="13">
        <v>21.979282379150391</v>
      </c>
      <c r="H39" s="5">
        <v>35.339073181152344</v>
      </c>
      <c r="I39" s="5">
        <v>35.1573486328125</v>
      </c>
      <c r="J39" s="5">
        <v>36.084449768066406</v>
      </c>
      <c r="K39" s="5" t="s">
        <v>9</v>
      </c>
      <c r="L39" s="5" t="s">
        <v>9</v>
      </c>
      <c r="M39" s="5" t="s">
        <v>9</v>
      </c>
      <c r="N39" s="5" t="s">
        <v>9</v>
      </c>
      <c r="O39" s="5" t="s">
        <v>9</v>
      </c>
      <c r="P39" s="5">
        <v>36.682262420654297</v>
      </c>
      <c r="R39">
        <f t="shared" si="18"/>
        <v>-3.3773269653320313</v>
      </c>
      <c r="S39">
        <f t="shared" si="18"/>
        <v>0.67823410034179688</v>
      </c>
      <c r="T39">
        <f t="shared" si="18"/>
        <v>-0.11480522155761719</v>
      </c>
      <c r="U39">
        <f t="shared" si="18"/>
        <v>-4.3595657348632812</v>
      </c>
      <c r="V39">
        <f t="shared" si="18"/>
        <v>0.683746337890625</v>
      </c>
      <c r="W39">
        <f t="shared" si="18"/>
        <v>3.3302001953125</v>
      </c>
      <c r="X39">
        <f t="shared" si="18"/>
        <v>0.479583740234375</v>
      </c>
      <c r="Y39">
        <f t="shared" si="18"/>
        <v>3.5411148071289062</v>
      </c>
      <c r="Z39">
        <f t="shared" si="18"/>
        <v>3.1987380981445313</v>
      </c>
      <c r="AA39" t="e">
        <f t="shared" si="18"/>
        <v>#VALUE!</v>
      </c>
      <c r="AB39" t="e">
        <f t="shared" si="18"/>
        <v>#VALUE!</v>
      </c>
      <c r="AC39" t="e">
        <f t="shared" si="18"/>
        <v>#VALUE!</v>
      </c>
      <c r="AD39" t="e">
        <f t="shared" si="18"/>
        <v>#VALUE!</v>
      </c>
      <c r="AE39" t="e">
        <f t="shared" si="18"/>
        <v>#VALUE!</v>
      </c>
      <c r="AF39">
        <f t="shared" si="18"/>
        <v>16.539138793945313</v>
      </c>
      <c r="AH39" s="14">
        <f t="shared" si="3"/>
        <v>0.12708663940429688</v>
      </c>
      <c r="AI39" s="14">
        <f t="shared" si="4"/>
        <v>0.18212890625</v>
      </c>
      <c r="AJ39" s="14">
        <f t="shared" si="5"/>
        <v>-1.553863525390625</v>
      </c>
      <c r="AK39" s="14">
        <f t="shared" si="6"/>
        <v>-0.38132858276367188</v>
      </c>
      <c r="AL39" s="14">
        <f t="shared" si="7"/>
        <v>-0.42562484741210938</v>
      </c>
      <c r="AM39" s="14">
        <f t="shared" si="19"/>
        <v>0.4289546012878418</v>
      </c>
      <c r="AN39" s="14">
        <f t="shared" si="8"/>
        <v>-0.37956619262695313</v>
      </c>
      <c r="AO39" s="14">
        <f t="shared" si="9"/>
        <v>-4.1508007049560547</v>
      </c>
      <c r="AP39" s="14">
        <f t="shared" si="10"/>
        <v>-4.2946338653564453</v>
      </c>
      <c r="AQ39" s="14" t="e">
        <f t="shared" si="11"/>
        <v>#VALUE!</v>
      </c>
      <c r="AR39" s="14" t="e">
        <f t="shared" si="12"/>
        <v>#VALUE!</v>
      </c>
      <c r="AS39" s="14" t="e">
        <f t="shared" si="13"/>
        <v>#VALUE!</v>
      </c>
      <c r="AT39" s="14" t="e">
        <f t="shared" si="14"/>
        <v>#VALUE!</v>
      </c>
      <c r="AU39" s="14" t="e">
        <f t="shared" si="15"/>
        <v>#VALUE!</v>
      </c>
      <c r="AV39" s="14">
        <f t="shared" si="16"/>
        <v>-18.83111572265625</v>
      </c>
      <c r="AW39" s="14"/>
      <c r="AX39" s="4" t="s">
        <v>19</v>
      </c>
      <c r="AY39" s="15">
        <f t="shared" si="20"/>
        <v>1.0920861277625349</v>
      </c>
      <c r="AZ39" s="15">
        <f t="shared" si="20"/>
        <v>1.1345568542008915</v>
      </c>
      <c r="BA39" s="15">
        <f t="shared" si="20"/>
        <v>0.34059672656161688</v>
      </c>
      <c r="BB39" s="15">
        <f t="shared" si="20"/>
        <v>0.76773025959833863</v>
      </c>
      <c r="BC39" s="15">
        <f t="shared" si="20"/>
        <v>0.74451620339846891</v>
      </c>
      <c r="BD39" s="15">
        <f t="shared" si="20"/>
        <v>1.3462577045871318</v>
      </c>
      <c r="BE39" s="15">
        <f t="shared" si="20"/>
        <v>0.76866868869772242</v>
      </c>
      <c r="BF39" s="15">
        <f t="shared" si="20"/>
        <v>5.6296900102061162E-2</v>
      </c>
      <c r="BG39" s="15">
        <f t="shared" si="20"/>
        <v>5.0954950746533563E-2</v>
      </c>
      <c r="BH39" s="15" t="e">
        <f t="shared" si="20"/>
        <v>#VALUE!</v>
      </c>
      <c r="BI39" s="15" t="e">
        <f t="shared" si="20"/>
        <v>#VALUE!</v>
      </c>
      <c r="BJ39" s="15" t="e">
        <f t="shared" si="20"/>
        <v>#VALUE!</v>
      </c>
      <c r="BK39" s="15" t="e">
        <f t="shared" si="20"/>
        <v>#VALUE!</v>
      </c>
      <c r="BL39" s="15" t="e">
        <f t="shared" si="20"/>
        <v>#VALUE!</v>
      </c>
      <c r="BM39" s="15">
        <f t="shared" si="20"/>
        <v>2.1442198673208776E-6</v>
      </c>
    </row>
  </sheetData>
  <conditionalFormatting sqref="AY26:BM26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27:BM27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28:BM28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29:BM2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0:BM30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1:BM3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2:BM3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3:BM33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4:BM3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5:BM35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6:BM36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7:BM3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8:BM3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Y39:BM3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Cell and Viral counts</vt:lpstr>
      <vt:lpstr>Gene expression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Jose Frada</dc:creator>
  <cp:lastModifiedBy>vardi</cp:lastModifiedBy>
  <dcterms:created xsi:type="dcterms:W3CDTF">2015-03-24T10:29:03Z</dcterms:created>
  <dcterms:modified xsi:type="dcterms:W3CDTF">2015-03-25T16:03:08Z</dcterms:modified>
</cp:coreProperties>
</file>