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<sst xmlns="http://schemas.openxmlformats.org/spreadsheetml/2006/main" count="122" uniqueCount="61">
  <si>
    <t>ADEON Preliminary Cruise Plan (as of 2017.07.26) for NOV/DEC 2017 RV ARMSTRONG</t>
  </si>
  <si>
    <t>Event</t>
  </si>
  <si>
    <t>Cumulative</t>
  </si>
  <si>
    <t>Location</t>
  </si>
  <si>
    <t>Duration (hrs)</t>
  </si>
  <si>
    <t>Time (hrs)</t>
  </si>
  <si>
    <t>Time (days)</t>
  </si>
  <si>
    <t>Notes</t>
  </si>
  <si>
    <t>Transit from WH to Virginia Intercanyon Stn (~ 330 n.mi)</t>
  </si>
  <si>
    <t>Transit</t>
  </si>
  <si>
    <t>AZFP calibration</t>
  </si>
  <si>
    <t>VA</t>
  </si>
  <si>
    <t>Order of events at each station is flexible – want to make sure that net tows can be done at night</t>
  </si>
  <si>
    <t>CTD cast (shallow site)</t>
  </si>
  <si>
    <t>factor of 2 in event duration to account for hiccups first time through</t>
  </si>
  <si>
    <t>Net tow (shallow site)</t>
  </si>
  <si>
    <t>Deploy mooring (shallow site)</t>
  </si>
  <si>
    <t>Finescale Acoustic Survey Transect</t>
  </si>
  <si>
    <t>Transit – VA to Hat (130 n.mi.)</t>
  </si>
  <si>
    <t>Hat</t>
  </si>
  <si>
    <t>Transit – Hat to Wilm (125 n.mi.)</t>
  </si>
  <si>
    <t>Wilm</t>
  </si>
  <si>
    <t>Transit – Wilm to Sav-Deep (105 n.mi)</t>
  </si>
  <si>
    <t>CTD cast (deep site)</t>
  </si>
  <si>
    <t>Sav-Deep</t>
  </si>
  <si>
    <t>Net tow (deep site)</t>
  </si>
  <si>
    <t>Deploy mooring (deep site)</t>
  </si>
  <si>
    <t>Transit – Sav-Deep to Sav-Shal (55 n.mi.)</t>
  </si>
  <si>
    <t>CB</t>
  </si>
  <si>
    <t>TL Measurements – Site #1</t>
  </si>
  <si>
    <t>TL</t>
  </si>
  <si>
    <t>Transit – Sav-Shal to 30N-Shall (130 n.mi.)</t>
  </si>
  <si>
    <t>30N-Shallow</t>
  </si>
  <si>
    <t>TL Measurements – Site #2</t>
  </si>
  <si>
    <t>Transit – 30N-Shallow to 29N-Deep (125 n.mi)</t>
  </si>
  <si>
    <t>29N-Deep</t>
  </si>
  <si>
    <t>Transit – 29N Deep to Wilmington (280 n.mi)</t>
  </si>
  <si>
    <t>Transit – Wilimington to Hatteras (125 n.mi)</t>
  </si>
  <si>
    <t>Transit – Hatteras to Virginia (130 n.mi)</t>
  </si>
  <si>
    <t>Recover mooring</t>
  </si>
  <si>
    <t>VA-2</t>
  </si>
  <si>
    <r>
      <rPr>
        <sz val="10"/>
        <rFont val="Arial"/>
        <family val="2"/>
      </rPr>
      <t>Possibly include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round of CTD, net, finescale acoustic surveys.</t>
    </r>
  </si>
  <si>
    <t>Turnaround mooring</t>
  </si>
  <si>
    <t>Redeploy mooring</t>
  </si>
  <si>
    <t>Transit – VA to Woods Hole (~ 330 n.mi)</t>
  </si>
  <si>
    <t xml:space="preserve"> Cruise Plan Activity Duration</t>
  </si>
  <si>
    <t>Buffer to account for weather / sea-state (5 days)</t>
  </si>
  <si>
    <t>Total Cruise Time Planned</t>
  </si>
  <si>
    <t>Total Transit Time</t>
  </si>
  <si>
    <t>hrs</t>
  </si>
  <si>
    <t>Total Time at station VA</t>
  </si>
  <si>
    <t>Total Time at station Hat</t>
  </si>
  <si>
    <t>Total Time at station Wilm</t>
  </si>
  <si>
    <t>Total Time at station Sav-Deep</t>
  </si>
  <si>
    <t>Total Time at station CB</t>
  </si>
  <si>
    <t>Total Time at station 30N-Shallow</t>
  </si>
  <si>
    <t>Total Time at station 29N-Deep</t>
  </si>
  <si>
    <t>Total Time at station VA-2</t>
  </si>
  <si>
    <t>Total time on TL measurements</t>
  </si>
  <si>
    <t>Total time allotted for weather delays</t>
  </si>
  <si>
    <t>checksum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</si>
</sst>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50">
      <selection activeCell="D8" sqref="D8:E50"/>
    </sheetView>
  </sheetViews>
  <sheetFormatPr defaultColWidth="10.28125" defaultRowHeight="12.75"/>
  <cols>
    <col min="1" max="1" width="48.140625" style="0" customWidth="1"/>
    <col min="2" max="2" width="11.57421875" style="0" customWidth="1"/>
    <col min="3" max="3" width="14.57421875" style="0" customWidth="1"/>
    <col min="4" max="4" width="12.140625" style="0" customWidth="1"/>
    <col min="5" max="16384" width="11.57421875" style="0" customWidth="1"/>
  </cols>
  <sheetData>
    <row r="1" ht="12.75">
      <c r="A1" t="s">
        <v>0</v>
      </c>
    </row>
    <row r="3" spans="3:5" ht="12.75">
      <c r="C3" t="s">
        <v>1</v>
      </c>
      <c r="D3" t="s">
        <v>2</v>
      </c>
      <c r="E3" t="s">
        <v>2</v>
      </c>
    </row>
    <row r="4" spans="1:6" ht="12.75">
      <c r="A4" t="s">
        <v>1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6" spans="1:5" ht="12.75">
      <c r="A6" t="s">
        <v>8</v>
      </c>
      <c r="B6" t="s">
        <v>9</v>
      </c>
      <c r="C6">
        <v>35</v>
      </c>
      <c r="D6">
        <f aca="true" t="shared" si="0" ref="D6:D50">D5+C6</f>
        <v>35</v>
      </c>
      <c r="E6" s="1">
        <f aca="true" t="shared" si="1" ref="E6:E50">D6/24</f>
        <v>1.4583333333333333</v>
      </c>
    </row>
    <row r="7" spans="1:6" ht="12.75">
      <c r="A7" t="s">
        <v>10</v>
      </c>
      <c r="B7" t="s">
        <v>11</v>
      </c>
      <c r="C7">
        <v>6</v>
      </c>
      <c r="D7">
        <f t="shared" si="0"/>
        <v>41</v>
      </c>
      <c r="E7" s="1">
        <f t="shared" si="1"/>
        <v>1.7083333333333333</v>
      </c>
      <c r="F7" t="s">
        <v>12</v>
      </c>
    </row>
    <row r="8" spans="1:6" ht="14.25">
      <c r="A8" t="s">
        <v>13</v>
      </c>
      <c r="B8" t="s">
        <v>11</v>
      </c>
      <c r="C8">
        <v>4</v>
      </c>
      <c r="D8">
        <f t="shared" si="0"/>
        <v>45</v>
      </c>
      <c r="E8" s="1">
        <f t="shared" si="1"/>
        <v>1.875</v>
      </c>
      <c r="F8" t="s">
        <v>14</v>
      </c>
    </row>
    <row r="9" spans="1:6" ht="14.25">
      <c r="A9" t="s">
        <v>15</v>
      </c>
      <c r="B9" t="s">
        <v>11</v>
      </c>
      <c r="C9">
        <v>4</v>
      </c>
      <c r="D9">
        <f t="shared" si="0"/>
        <v>49</v>
      </c>
      <c r="E9" s="1">
        <f t="shared" si="1"/>
        <v>2.0416666666666665</v>
      </c>
      <c r="F9" t="s">
        <v>14</v>
      </c>
    </row>
    <row r="10" spans="1:6" ht="14.25">
      <c r="A10" t="s">
        <v>16</v>
      </c>
      <c r="B10" t="s">
        <v>11</v>
      </c>
      <c r="C10">
        <v>16</v>
      </c>
      <c r="D10">
        <f t="shared" si="0"/>
        <v>65</v>
      </c>
      <c r="E10" s="1">
        <f t="shared" si="1"/>
        <v>2.7083333333333335</v>
      </c>
      <c r="F10" t="s">
        <v>14</v>
      </c>
    </row>
    <row r="11" spans="1:6" ht="14.25">
      <c r="A11" t="s">
        <v>17</v>
      </c>
      <c r="B11" t="s">
        <v>11</v>
      </c>
      <c r="C11">
        <v>14</v>
      </c>
      <c r="D11">
        <f t="shared" si="0"/>
        <v>79</v>
      </c>
      <c r="E11" s="1">
        <f t="shared" si="1"/>
        <v>3.2916666666666665</v>
      </c>
      <c r="F11" t="s">
        <v>14</v>
      </c>
    </row>
    <row r="12" spans="1:5" ht="14.25">
      <c r="A12" t="s">
        <v>18</v>
      </c>
      <c r="B12" t="s">
        <v>9</v>
      </c>
      <c r="C12">
        <v>15</v>
      </c>
      <c r="D12">
        <f t="shared" si="0"/>
        <v>94</v>
      </c>
      <c r="E12" s="1">
        <f t="shared" si="1"/>
        <v>3.9166666666666665</v>
      </c>
    </row>
    <row r="13" spans="1:5" ht="14.25">
      <c r="A13" t="s">
        <v>13</v>
      </c>
      <c r="B13" t="s">
        <v>19</v>
      </c>
      <c r="C13">
        <v>2</v>
      </c>
      <c r="D13">
        <f t="shared" si="0"/>
        <v>96</v>
      </c>
      <c r="E13" s="1">
        <f t="shared" si="1"/>
        <v>4</v>
      </c>
    </row>
    <row r="14" spans="1:5" ht="14.25">
      <c r="A14" t="s">
        <v>15</v>
      </c>
      <c r="B14" t="s">
        <v>19</v>
      </c>
      <c r="C14">
        <v>2</v>
      </c>
      <c r="D14">
        <f t="shared" si="0"/>
        <v>98</v>
      </c>
      <c r="E14" s="1">
        <f t="shared" si="1"/>
        <v>4.083333333333333</v>
      </c>
    </row>
    <row r="15" spans="1:5" ht="14.25">
      <c r="A15" t="s">
        <v>16</v>
      </c>
      <c r="B15" t="s">
        <v>19</v>
      </c>
      <c r="C15">
        <v>8</v>
      </c>
      <c r="D15">
        <f t="shared" si="0"/>
        <v>106</v>
      </c>
      <c r="E15" s="1">
        <f t="shared" si="1"/>
        <v>4.416666666666667</v>
      </c>
    </row>
    <row r="16" spans="1:5" ht="14.25">
      <c r="A16" t="s">
        <v>17</v>
      </c>
      <c r="B16" t="s">
        <v>19</v>
      </c>
      <c r="C16">
        <v>8</v>
      </c>
      <c r="D16">
        <f t="shared" si="0"/>
        <v>114</v>
      </c>
      <c r="E16" s="1">
        <f t="shared" si="1"/>
        <v>4.75</v>
      </c>
    </row>
    <row r="17" spans="1:5" ht="14.25">
      <c r="A17" t="s">
        <v>20</v>
      </c>
      <c r="B17" t="s">
        <v>9</v>
      </c>
      <c r="C17">
        <f>ROUNDUP(125/10,0)</f>
        <v>13</v>
      </c>
      <c r="D17">
        <f t="shared" si="0"/>
        <v>127</v>
      </c>
      <c r="E17" s="1">
        <f t="shared" si="1"/>
        <v>5.291666666666667</v>
      </c>
    </row>
    <row r="18" spans="1:5" ht="14.25">
      <c r="A18" t="s">
        <v>13</v>
      </c>
      <c r="B18" t="s">
        <v>21</v>
      </c>
      <c r="C18">
        <v>2</v>
      </c>
      <c r="D18">
        <f t="shared" si="0"/>
        <v>129</v>
      </c>
      <c r="E18" s="1">
        <f t="shared" si="1"/>
        <v>5.375</v>
      </c>
    </row>
    <row r="19" spans="1:5" ht="14.25">
      <c r="A19" t="s">
        <v>15</v>
      </c>
      <c r="B19" t="s">
        <v>21</v>
      </c>
      <c r="C19">
        <v>2</v>
      </c>
      <c r="D19">
        <f t="shared" si="0"/>
        <v>131</v>
      </c>
      <c r="E19" s="1">
        <f t="shared" si="1"/>
        <v>5.458333333333333</v>
      </c>
    </row>
    <row r="20" spans="1:5" ht="14.25">
      <c r="A20" t="s">
        <v>16</v>
      </c>
      <c r="B20" t="s">
        <v>21</v>
      </c>
      <c r="C20">
        <v>8</v>
      </c>
      <c r="D20">
        <f t="shared" si="0"/>
        <v>139</v>
      </c>
      <c r="E20" s="1">
        <f t="shared" si="1"/>
        <v>5.791666666666667</v>
      </c>
    </row>
    <row r="21" spans="1:5" ht="14.25">
      <c r="A21" t="s">
        <v>17</v>
      </c>
      <c r="B21" t="s">
        <v>21</v>
      </c>
      <c r="C21">
        <v>8</v>
      </c>
      <c r="D21">
        <f t="shared" si="0"/>
        <v>147</v>
      </c>
      <c r="E21" s="1">
        <f t="shared" si="1"/>
        <v>6.125</v>
      </c>
    </row>
    <row r="22" spans="1:5" ht="14.25">
      <c r="A22" t="s">
        <v>22</v>
      </c>
      <c r="B22" t="s">
        <v>9</v>
      </c>
      <c r="C22">
        <f>ROUNDUP(105/10,0)</f>
        <v>11</v>
      </c>
      <c r="D22">
        <f t="shared" si="0"/>
        <v>158</v>
      </c>
      <c r="E22" s="1">
        <f t="shared" si="1"/>
        <v>6.583333333333333</v>
      </c>
    </row>
    <row r="23" spans="1:5" ht="14.25">
      <c r="A23" t="s">
        <v>23</v>
      </c>
      <c r="B23" t="s">
        <v>24</v>
      </c>
      <c r="C23">
        <v>4</v>
      </c>
      <c r="D23">
        <f t="shared" si="0"/>
        <v>162</v>
      </c>
      <c r="E23" s="1">
        <f t="shared" si="1"/>
        <v>6.75</v>
      </c>
    </row>
    <row r="24" spans="1:5" ht="14.25">
      <c r="A24" t="s">
        <v>25</v>
      </c>
      <c r="B24" t="s">
        <v>24</v>
      </c>
      <c r="C24">
        <v>4</v>
      </c>
      <c r="D24">
        <f t="shared" si="0"/>
        <v>166</v>
      </c>
      <c r="E24" s="1">
        <f t="shared" si="1"/>
        <v>6.916666666666667</v>
      </c>
    </row>
    <row r="25" spans="1:5" ht="14.25">
      <c r="A25" t="s">
        <v>26</v>
      </c>
      <c r="B25" t="s">
        <v>24</v>
      </c>
      <c r="C25">
        <v>12</v>
      </c>
      <c r="D25">
        <f t="shared" si="0"/>
        <v>178</v>
      </c>
      <c r="E25" s="1">
        <f t="shared" si="1"/>
        <v>7.416666666666667</v>
      </c>
    </row>
    <row r="26" spans="1:5" ht="14.25">
      <c r="A26" t="s">
        <v>17</v>
      </c>
      <c r="B26" t="s">
        <v>24</v>
      </c>
      <c r="C26">
        <v>8</v>
      </c>
      <c r="D26">
        <f t="shared" si="0"/>
        <v>186</v>
      </c>
      <c r="E26" s="1">
        <f t="shared" si="1"/>
        <v>7.75</v>
      </c>
    </row>
    <row r="27" spans="1:5" ht="14.25">
      <c r="A27" t="s">
        <v>27</v>
      </c>
      <c r="B27" t="s">
        <v>9</v>
      </c>
      <c r="C27">
        <f>ROUNDUP(55/10,0)</f>
        <v>6</v>
      </c>
      <c r="D27">
        <f t="shared" si="0"/>
        <v>192</v>
      </c>
      <c r="E27" s="1">
        <f t="shared" si="1"/>
        <v>8</v>
      </c>
    </row>
    <row r="28" spans="1:5" ht="14.25">
      <c r="A28" t="s">
        <v>13</v>
      </c>
      <c r="B28" t="s">
        <v>28</v>
      </c>
      <c r="C28">
        <v>2</v>
      </c>
      <c r="D28">
        <f t="shared" si="0"/>
        <v>194</v>
      </c>
      <c r="E28" s="1">
        <f t="shared" si="1"/>
        <v>8.083333333333334</v>
      </c>
    </row>
    <row r="29" spans="1:5" ht="14.25">
      <c r="A29" t="s">
        <v>15</v>
      </c>
      <c r="B29" t="s">
        <v>28</v>
      </c>
      <c r="C29">
        <v>2</v>
      </c>
      <c r="D29">
        <f t="shared" si="0"/>
        <v>196</v>
      </c>
      <c r="E29" s="1">
        <f t="shared" si="1"/>
        <v>8.166666666666666</v>
      </c>
    </row>
    <row r="30" spans="1:5" ht="14.25">
      <c r="A30" t="s">
        <v>16</v>
      </c>
      <c r="B30" t="s">
        <v>28</v>
      </c>
      <c r="C30">
        <v>8</v>
      </c>
      <c r="D30">
        <f t="shared" si="0"/>
        <v>204</v>
      </c>
      <c r="E30" s="1">
        <f t="shared" si="1"/>
        <v>8.5</v>
      </c>
    </row>
    <row r="31" spans="1:5" ht="14.25">
      <c r="A31" t="s">
        <v>17</v>
      </c>
      <c r="B31" t="s">
        <v>28</v>
      </c>
      <c r="C31">
        <v>8</v>
      </c>
      <c r="D31">
        <f t="shared" si="0"/>
        <v>212</v>
      </c>
      <c r="E31" s="1">
        <f t="shared" si="1"/>
        <v>8.833333333333334</v>
      </c>
    </row>
    <row r="32" spans="1:5" ht="14.25">
      <c r="A32" t="s">
        <v>29</v>
      </c>
      <c r="B32" t="s">
        <v>30</v>
      </c>
      <c r="C32">
        <v>24</v>
      </c>
      <c r="D32">
        <f t="shared" si="0"/>
        <v>236</v>
      </c>
      <c r="E32" s="1">
        <f t="shared" si="1"/>
        <v>9.833333333333334</v>
      </c>
    </row>
    <row r="33" spans="1:5" ht="14.25">
      <c r="A33" t="s">
        <v>31</v>
      </c>
      <c r="B33" t="s">
        <v>9</v>
      </c>
      <c r="C33">
        <f>ROUNDUP(130/10,0)</f>
        <v>13</v>
      </c>
      <c r="D33">
        <f t="shared" si="0"/>
        <v>249</v>
      </c>
      <c r="E33" s="1">
        <f t="shared" si="1"/>
        <v>10.375</v>
      </c>
    </row>
    <row r="34" spans="1:5" ht="14.25">
      <c r="A34" t="s">
        <v>13</v>
      </c>
      <c r="B34" t="s">
        <v>32</v>
      </c>
      <c r="C34">
        <v>2</v>
      </c>
      <c r="D34">
        <f t="shared" si="0"/>
        <v>251</v>
      </c>
      <c r="E34" s="1">
        <f t="shared" si="1"/>
        <v>10.458333333333334</v>
      </c>
    </row>
    <row r="35" spans="1:5" ht="14.25">
      <c r="A35" t="s">
        <v>15</v>
      </c>
      <c r="B35" t="s">
        <v>32</v>
      </c>
      <c r="C35">
        <v>2</v>
      </c>
      <c r="D35">
        <f t="shared" si="0"/>
        <v>253</v>
      </c>
      <c r="E35" s="1">
        <f t="shared" si="1"/>
        <v>10.541666666666666</v>
      </c>
    </row>
    <row r="36" spans="1:5" ht="14.25">
      <c r="A36" t="s">
        <v>16</v>
      </c>
      <c r="B36" t="s">
        <v>32</v>
      </c>
      <c r="C36">
        <v>8</v>
      </c>
      <c r="D36">
        <f t="shared" si="0"/>
        <v>261</v>
      </c>
      <c r="E36" s="1">
        <f t="shared" si="1"/>
        <v>10.875</v>
      </c>
    </row>
    <row r="37" spans="1:5" ht="14.25">
      <c r="A37" t="s">
        <v>17</v>
      </c>
      <c r="B37" t="s">
        <v>32</v>
      </c>
      <c r="C37">
        <v>8</v>
      </c>
      <c r="D37">
        <f t="shared" si="0"/>
        <v>269</v>
      </c>
      <c r="E37" s="1">
        <f t="shared" si="1"/>
        <v>11.208333333333334</v>
      </c>
    </row>
    <row r="38" spans="1:5" ht="14.25">
      <c r="A38" t="s">
        <v>33</v>
      </c>
      <c r="B38" t="s">
        <v>30</v>
      </c>
      <c r="C38">
        <v>24</v>
      </c>
      <c r="D38">
        <f t="shared" si="0"/>
        <v>293</v>
      </c>
      <c r="E38" s="1">
        <f t="shared" si="1"/>
        <v>12.208333333333334</v>
      </c>
    </row>
    <row r="39" spans="1:5" ht="14.25">
      <c r="A39" t="s">
        <v>34</v>
      </c>
      <c r="B39" t="s">
        <v>9</v>
      </c>
      <c r="C39">
        <f>ROUNDUP(125/10,0)</f>
        <v>13</v>
      </c>
      <c r="D39">
        <f t="shared" si="0"/>
        <v>306</v>
      </c>
      <c r="E39" s="1">
        <f t="shared" si="1"/>
        <v>12.75</v>
      </c>
    </row>
    <row r="40" spans="1:5" ht="14.25">
      <c r="A40" t="s">
        <v>23</v>
      </c>
      <c r="B40" t="s">
        <v>35</v>
      </c>
      <c r="C40">
        <v>4</v>
      </c>
      <c r="D40">
        <f t="shared" si="0"/>
        <v>310</v>
      </c>
      <c r="E40" s="1">
        <f t="shared" si="1"/>
        <v>12.916666666666666</v>
      </c>
    </row>
    <row r="41" spans="1:5" ht="14.25">
      <c r="A41" t="s">
        <v>25</v>
      </c>
      <c r="B41" t="s">
        <v>35</v>
      </c>
      <c r="C41">
        <v>4</v>
      </c>
      <c r="D41">
        <f t="shared" si="0"/>
        <v>314</v>
      </c>
      <c r="E41" s="1">
        <f t="shared" si="1"/>
        <v>13.083333333333334</v>
      </c>
    </row>
    <row r="42" spans="1:5" ht="14.25">
      <c r="A42" t="s">
        <v>26</v>
      </c>
      <c r="B42" t="s">
        <v>35</v>
      </c>
      <c r="C42">
        <v>12</v>
      </c>
      <c r="D42">
        <f t="shared" si="0"/>
        <v>326</v>
      </c>
      <c r="E42" s="1">
        <f t="shared" si="1"/>
        <v>13.583333333333334</v>
      </c>
    </row>
    <row r="43" spans="1:5" ht="14.25">
      <c r="A43" t="s">
        <v>17</v>
      </c>
      <c r="B43" t="s">
        <v>35</v>
      </c>
      <c r="C43">
        <v>8</v>
      </c>
      <c r="D43">
        <f t="shared" si="0"/>
        <v>334</v>
      </c>
      <c r="E43" s="1">
        <f t="shared" si="1"/>
        <v>13.916666666666666</v>
      </c>
    </row>
    <row r="44" spans="1:5" ht="14.25">
      <c r="A44" t="s">
        <v>36</v>
      </c>
      <c r="B44" t="s">
        <v>9</v>
      </c>
      <c r="C44">
        <f>ROUNDUP(280/10,0)</f>
        <v>28</v>
      </c>
      <c r="D44">
        <f t="shared" si="0"/>
        <v>362</v>
      </c>
      <c r="E44" s="1">
        <f t="shared" si="1"/>
        <v>15.083333333333334</v>
      </c>
    </row>
    <row r="45" spans="1:5" ht="14.25">
      <c r="A45" t="s">
        <v>37</v>
      </c>
      <c r="B45" t="s">
        <v>9</v>
      </c>
      <c r="C45">
        <f>ROUNDUP(125/10,0)</f>
        <v>13</v>
      </c>
      <c r="D45">
        <f t="shared" si="0"/>
        <v>375</v>
      </c>
      <c r="E45" s="1">
        <f t="shared" si="1"/>
        <v>15.625</v>
      </c>
    </row>
    <row r="46" spans="1:5" ht="14.25">
      <c r="A46" t="s">
        <v>38</v>
      </c>
      <c r="B46" t="s">
        <v>9</v>
      </c>
      <c r="C46">
        <f>ROUNDUP(130/10,0)</f>
        <v>13</v>
      </c>
      <c r="D46">
        <f t="shared" si="0"/>
        <v>388</v>
      </c>
      <c r="E46" s="1">
        <f t="shared" si="1"/>
        <v>16.166666666666668</v>
      </c>
    </row>
    <row r="47" spans="1:6" ht="14.25">
      <c r="A47" t="s">
        <v>39</v>
      </c>
      <c r="B47" t="s">
        <v>40</v>
      </c>
      <c r="C47">
        <v>4</v>
      </c>
      <c r="D47">
        <f t="shared" si="0"/>
        <v>392</v>
      </c>
      <c r="E47" s="1">
        <f t="shared" si="1"/>
        <v>16.333333333333332</v>
      </c>
      <c r="F47" t="s">
        <v>41</v>
      </c>
    </row>
    <row r="48" spans="1:5" ht="14.25">
      <c r="A48" t="s">
        <v>42</v>
      </c>
      <c r="B48" t="s">
        <v>40</v>
      </c>
      <c r="C48">
        <v>4</v>
      </c>
      <c r="D48">
        <f t="shared" si="0"/>
        <v>396</v>
      </c>
      <c r="E48" s="1">
        <f t="shared" si="1"/>
        <v>16.5</v>
      </c>
    </row>
    <row r="49" spans="1:5" ht="14.25">
      <c r="A49" t="s">
        <v>43</v>
      </c>
      <c r="B49" t="s">
        <v>40</v>
      </c>
      <c r="C49">
        <v>4</v>
      </c>
      <c r="D49">
        <f t="shared" si="0"/>
        <v>400</v>
      </c>
      <c r="E49" s="1">
        <f t="shared" si="1"/>
        <v>16.666666666666668</v>
      </c>
    </row>
    <row r="50" spans="1:5" ht="14.25">
      <c r="A50" t="s">
        <v>44</v>
      </c>
      <c r="B50" t="s">
        <v>9</v>
      </c>
      <c r="C50">
        <f>ROUNDUP(330/10,0)</f>
        <v>33</v>
      </c>
      <c r="D50">
        <f t="shared" si="0"/>
        <v>433</v>
      </c>
      <c r="E50" s="1">
        <f t="shared" si="1"/>
        <v>18.041666666666668</v>
      </c>
    </row>
    <row r="52" spans="1:5" ht="12.75">
      <c r="A52" t="s">
        <v>45</v>
      </c>
      <c r="D52">
        <f>D50</f>
        <v>433</v>
      </c>
      <c r="E52" s="1">
        <f>E50</f>
        <v>18.041666666666668</v>
      </c>
    </row>
    <row r="54" spans="1:5" ht="12.75">
      <c r="A54" t="s">
        <v>46</v>
      </c>
      <c r="D54">
        <v>120</v>
      </c>
      <c r="E54" s="1">
        <f>D54/24</f>
        <v>5</v>
      </c>
    </row>
    <row r="56" spans="1:5" ht="12.75">
      <c r="A56" t="s">
        <v>47</v>
      </c>
      <c r="D56">
        <f>D52+D54</f>
        <v>553</v>
      </c>
      <c r="E56" s="1">
        <f>E52+E54</f>
        <v>23.041666666666668</v>
      </c>
    </row>
    <row r="59" spans="1:4" ht="12.75">
      <c r="A59" t="s">
        <v>48</v>
      </c>
      <c r="C59">
        <f>SUMIF($B$1:$B$60,"Transit",$C$1:$C$60)</f>
        <v>193</v>
      </c>
      <c r="D59" t="s">
        <v>49</v>
      </c>
    </row>
    <row r="60" spans="1:3" ht="12.75">
      <c r="A60" t="s">
        <v>50</v>
      </c>
      <c r="C60">
        <f>SUMIF($B$1:$B$60,"VA",$C$1:$C$60)</f>
        <v>44</v>
      </c>
    </row>
    <row r="61" spans="1:3" ht="12.75">
      <c r="A61" t="s">
        <v>51</v>
      </c>
      <c r="C61">
        <f>SUMIF($B$1:$B$60,"Hat",$C$1:$C$60)</f>
        <v>20</v>
      </c>
    </row>
    <row r="62" spans="1:3" ht="12.75">
      <c r="A62" t="s">
        <v>52</v>
      </c>
      <c r="C62">
        <f>SUMIF($B$1:$B$60,"Wilm",$C$1:$C$60)</f>
        <v>20</v>
      </c>
    </row>
    <row r="63" spans="1:3" ht="12.75">
      <c r="A63" t="s">
        <v>53</v>
      </c>
      <c r="C63">
        <f>SUMIF($B$1:$B$60,"Sav-Deep",$C$1:$C$60)</f>
        <v>28</v>
      </c>
    </row>
    <row r="64" spans="1:3" ht="12.75">
      <c r="A64" t="s">
        <v>54</v>
      </c>
      <c r="C64">
        <f>SUMIF($B$1:$B$60,"CB",$C$1:$C$60)</f>
        <v>20</v>
      </c>
    </row>
    <row r="65" spans="1:3" ht="12.75">
      <c r="A65" t="s">
        <v>55</v>
      </c>
      <c r="C65">
        <f>SUMIF($B$1:$B$60,"30N-Shallow",$C$1:$C$60)</f>
        <v>20</v>
      </c>
    </row>
    <row r="66" spans="1:3" ht="12.75">
      <c r="A66" t="s">
        <v>56</v>
      </c>
      <c r="C66">
        <f>SUMIF($B$1:$B$60,"29N-Deep",$C$1:$C$60)</f>
        <v>28</v>
      </c>
    </row>
    <row r="67" spans="1:3" ht="12.75">
      <c r="A67" t="s">
        <v>57</v>
      </c>
      <c r="C67">
        <f>SUMIF($B$1:$B$60,"VA-2",$C$1:$C$60)</f>
        <v>12</v>
      </c>
    </row>
    <row r="68" spans="1:3" ht="12.75">
      <c r="A68" t="s">
        <v>58</v>
      </c>
      <c r="C68">
        <f>SUMIF($B$1:$B$60,"TL",$C$1:$C$60)</f>
        <v>48</v>
      </c>
    </row>
    <row r="69" spans="1:3" ht="12.75">
      <c r="A69" t="s">
        <v>59</v>
      </c>
      <c r="C69">
        <v>120</v>
      </c>
    </row>
    <row r="71" spans="2:3" ht="12.75">
      <c r="B71" t="s">
        <v>60</v>
      </c>
      <c r="C71">
        <f>SUM(C59:C69)</f>
        <v>553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2017-07-26T23:36:07Z</dcterms:created>
  <dcterms:modified xsi:type="dcterms:W3CDTF">2017-07-27T22:56:05Z</dcterms:modified>
  <cp:category/>
  <cp:version/>
  <cp:contentType/>
  <cp:contentStatus/>
  <cp:revision>4</cp:revision>
</cp:coreProperties>
</file>